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smsmlrv-my.sharepoint.com/personal/danute_buzinskiene_smsm_lt/Documents/Darbalaukis/Mano dokumentai/2026 M. BIUDŽETAS/ML/rugsėjo 1 d. (į tinklapį)/"/>
    </mc:Choice>
  </mc:AlternateContent>
  <xr:revisionPtr revIDLastSave="231" documentId="8_{6722B2E6-3875-4DF3-93EB-B7616C76543F}" xr6:coauthVersionLast="47" xr6:coauthVersionMax="47" xr10:uidLastSave="{2A927DB6-DA59-4233-8E80-0BF832C64871}"/>
  <bookViews>
    <workbookView xWindow="-120" yWindow="-120" windowWidth="29040" windowHeight="17520" xr2:uid="{00000000-000D-0000-FFFF-FFFF00000000}"/>
  </bookViews>
  <sheets>
    <sheet name="Viešinimui" sheetId="1" r:id="rId1"/>
  </sheets>
  <definedNames>
    <definedName name="_xlnm._FilterDatabase" localSheetId="0" hidden="1">Viešinimui!$A$3:$X$30</definedName>
  </definedName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29" i="1" l="1"/>
  <c r="BS28" i="1"/>
  <c r="BR28" i="1"/>
  <c r="BQ28" i="1"/>
  <c r="BP28" i="1"/>
  <c r="BO28" i="1"/>
  <c r="BN28" i="1"/>
  <c r="BM28" i="1"/>
  <c r="BL28" i="1"/>
  <c r="BK28" i="1"/>
  <c r="BJ28" i="1"/>
  <c r="BI28" i="1"/>
  <c r="BH28" i="1"/>
  <c r="BG28" i="1"/>
  <c r="BG29" i="1" s="1"/>
  <c r="BB28" i="1"/>
  <c r="BA28" i="1"/>
  <c r="BB27" i="1"/>
  <c r="BA27" i="1"/>
  <c r="BB26" i="1"/>
  <c r="BA26" i="1"/>
  <c r="BB25" i="1"/>
  <c r="BA25" i="1"/>
  <c r="BB24" i="1"/>
  <c r="BA24" i="1"/>
  <c r="BB23" i="1"/>
  <c r="BA23" i="1"/>
  <c r="BB22" i="1"/>
  <c r="BA22" i="1"/>
  <c r="BB21" i="1"/>
  <c r="BA21" i="1"/>
  <c r="BB20" i="1"/>
  <c r="BA20" i="1"/>
  <c r="BB19" i="1"/>
  <c r="BA19" i="1"/>
  <c r="BB18" i="1"/>
  <c r="BA18" i="1"/>
  <c r="BB17" i="1"/>
  <c r="BA17" i="1"/>
  <c r="BB16" i="1"/>
  <c r="BA16" i="1"/>
  <c r="BB15" i="1"/>
  <c r="BA15" i="1"/>
  <c r="BB14" i="1"/>
  <c r="BA14" i="1"/>
  <c r="BB13" i="1"/>
  <c r="BA13" i="1"/>
  <c r="BB12" i="1"/>
  <c r="BA12" i="1"/>
  <c r="BB11" i="1"/>
  <c r="BA11" i="1"/>
  <c r="BB10" i="1"/>
  <c r="BA10" i="1"/>
  <c r="BB9" i="1"/>
  <c r="BA9" i="1"/>
  <c r="BB8" i="1"/>
  <c r="BA8" i="1"/>
  <c r="BB7" i="1"/>
  <c r="BA7" i="1"/>
  <c r="BB6" i="1"/>
  <c r="BA6" i="1"/>
  <c r="BB5" i="1"/>
  <c r="BA5" i="1"/>
  <c r="BB4" i="1"/>
  <c r="BA4" i="1"/>
  <c r="AZ28" i="1"/>
  <c r="AZ27" i="1"/>
  <c r="AZ26" i="1"/>
  <c r="AZ25" i="1"/>
  <c r="AZ24" i="1"/>
  <c r="AZ23" i="1"/>
  <c r="AZ22" i="1"/>
  <c r="AZ21" i="1"/>
  <c r="AZ20" i="1"/>
  <c r="AZ19" i="1"/>
  <c r="AZ18" i="1"/>
  <c r="AZ17" i="1"/>
  <c r="AZ16" i="1"/>
  <c r="AZ15" i="1"/>
  <c r="AZ14" i="1"/>
  <c r="AZ13" i="1"/>
  <c r="AZ12" i="1"/>
  <c r="AZ11" i="1"/>
  <c r="AZ10" i="1"/>
  <c r="AZ9" i="1"/>
  <c r="AZ8" i="1"/>
  <c r="AZ7" i="1"/>
  <c r="AZ6" i="1"/>
  <c r="AZ5" i="1"/>
  <c r="BS29" i="1"/>
  <c r="BR29" i="1"/>
  <c r="BQ29" i="1"/>
  <c r="BP29" i="1"/>
  <c r="BO29" i="1"/>
  <c r="BN29" i="1"/>
  <c r="BM29" i="1"/>
  <c r="BL29" i="1"/>
  <c r="BK29" i="1"/>
  <c r="BJ29" i="1"/>
  <c r="BI29" i="1"/>
  <c r="BH29" i="1"/>
  <c r="BS27" i="1"/>
  <c r="BQ27" i="1"/>
  <c r="BP27" i="1"/>
  <c r="BO27" i="1"/>
  <c r="BS26" i="1"/>
  <c r="BR26" i="1"/>
  <c r="BQ26" i="1"/>
  <c r="BP26" i="1"/>
  <c r="BO26" i="1"/>
  <c r="BN26" i="1"/>
  <c r="BM26" i="1"/>
  <c r="BL26" i="1"/>
  <c r="BK26" i="1"/>
  <c r="BJ26" i="1"/>
  <c r="BI26" i="1"/>
  <c r="BH26" i="1"/>
  <c r="BG26" i="1"/>
  <c r="BT26" i="1" s="1"/>
  <c r="BS25" i="1"/>
  <c r="BR25" i="1"/>
  <c r="BQ25" i="1"/>
  <c r="BP25" i="1"/>
  <c r="BO25" i="1"/>
  <c r="BN25" i="1"/>
  <c r="BM25" i="1"/>
  <c r="BL25" i="1"/>
  <c r="BK25" i="1"/>
  <c r="BJ25" i="1"/>
  <c r="BI25" i="1"/>
  <c r="BH25" i="1"/>
  <c r="BG25" i="1"/>
  <c r="BT25" i="1" s="1"/>
  <c r="BS24" i="1"/>
  <c r="BR24" i="1"/>
  <c r="BQ24" i="1"/>
  <c r="BP24" i="1"/>
  <c r="BO24" i="1"/>
  <c r="BN24" i="1"/>
  <c r="BM24" i="1"/>
  <c r="BL24" i="1"/>
  <c r="BK24" i="1"/>
  <c r="BJ24" i="1"/>
  <c r="BI24" i="1"/>
  <c r="BH24" i="1"/>
  <c r="BG24" i="1"/>
  <c r="BS23" i="1"/>
  <c r="BR23" i="1"/>
  <c r="BQ23" i="1"/>
  <c r="BP23" i="1"/>
  <c r="BO23" i="1"/>
  <c r="BN23" i="1"/>
  <c r="BM23" i="1"/>
  <c r="BL23" i="1"/>
  <c r="BK23" i="1"/>
  <c r="BJ23" i="1"/>
  <c r="BI23" i="1"/>
  <c r="BH23" i="1"/>
  <c r="BG23" i="1"/>
  <c r="BS22" i="1"/>
  <c r="BR22" i="1"/>
  <c r="BQ22" i="1"/>
  <c r="BP22" i="1"/>
  <c r="BO22" i="1"/>
  <c r="BN22" i="1"/>
  <c r="BM22" i="1"/>
  <c r="BL22" i="1"/>
  <c r="BK22" i="1"/>
  <c r="BJ22" i="1"/>
  <c r="BI22" i="1"/>
  <c r="BH22" i="1"/>
  <c r="BG22" i="1"/>
  <c r="BS21" i="1"/>
  <c r="BR21" i="1"/>
  <c r="BQ21" i="1"/>
  <c r="BP21" i="1"/>
  <c r="BO21" i="1"/>
  <c r="BN21" i="1"/>
  <c r="BM21" i="1"/>
  <c r="BL21" i="1"/>
  <c r="BK21" i="1"/>
  <c r="BJ21" i="1"/>
  <c r="BI21" i="1"/>
  <c r="BH21" i="1"/>
  <c r="BG21" i="1"/>
  <c r="BS20" i="1"/>
  <c r="BR20" i="1"/>
  <c r="BQ20" i="1"/>
  <c r="BP20" i="1"/>
  <c r="BO20" i="1"/>
  <c r="BN20" i="1"/>
  <c r="BM20" i="1"/>
  <c r="BL20" i="1"/>
  <c r="BK20" i="1"/>
  <c r="BJ20" i="1"/>
  <c r="BI20" i="1"/>
  <c r="BH20" i="1"/>
  <c r="BG20" i="1"/>
  <c r="BS19" i="1"/>
  <c r="BR19" i="1"/>
  <c r="BQ19" i="1"/>
  <c r="BP19" i="1"/>
  <c r="BO19" i="1"/>
  <c r="BN19" i="1"/>
  <c r="BM19" i="1"/>
  <c r="BL19" i="1"/>
  <c r="BK19" i="1"/>
  <c r="BJ19" i="1"/>
  <c r="BI19" i="1"/>
  <c r="BH19" i="1"/>
  <c r="BG19" i="1"/>
  <c r="BS18" i="1"/>
  <c r="BR18" i="1"/>
  <c r="BQ18" i="1"/>
  <c r="BP18" i="1"/>
  <c r="BO18" i="1"/>
  <c r="BN18" i="1"/>
  <c r="BM18" i="1"/>
  <c r="BL18" i="1"/>
  <c r="BK18" i="1"/>
  <c r="BJ18" i="1"/>
  <c r="BI18" i="1"/>
  <c r="BH18" i="1"/>
  <c r="BG18" i="1"/>
  <c r="BS17" i="1"/>
  <c r="BR17" i="1"/>
  <c r="BQ17" i="1"/>
  <c r="BP17" i="1"/>
  <c r="BO17" i="1"/>
  <c r="BN17" i="1"/>
  <c r="BM17" i="1"/>
  <c r="BL17" i="1"/>
  <c r="BK17" i="1"/>
  <c r="BJ17" i="1"/>
  <c r="BI17" i="1"/>
  <c r="BH17" i="1"/>
  <c r="BG17" i="1"/>
  <c r="BS16" i="1"/>
  <c r="BR16" i="1"/>
  <c r="BQ16" i="1"/>
  <c r="BP16" i="1"/>
  <c r="BO16" i="1"/>
  <c r="BN16" i="1"/>
  <c r="BM16" i="1"/>
  <c r="BL16" i="1"/>
  <c r="BK16" i="1"/>
  <c r="BJ16" i="1"/>
  <c r="BI16" i="1"/>
  <c r="BH16" i="1"/>
  <c r="BG16" i="1"/>
  <c r="BS15" i="1"/>
  <c r="BR15" i="1"/>
  <c r="BQ15" i="1"/>
  <c r="BP15" i="1"/>
  <c r="BO15" i="1"/>
  <c r="BN15" i="1"/>
  <c r="BM15" i="1"/>
  <c r="BL15" i="1"/>
  <c r="BK15" i="1"/>
  <c r="BJ15" i="1"/>
  <c r="BI15" i="1"/>
  <c r="BH15" i="1"/>
  <c r="BG15" i="1"/>
  <c r="BS14" i="1"/>
  <c r="BR14" i="1"/>
  <c r="BQ14" i="1"/>
  <c r="BP14" i="1"/>
  <c r="BO14" i="1"/>
  <c r="BN14" i="1"/>
  <c r="BM14" i="1"/>
  <c r="BL14" i="1"/>
  <c r="BK14" i="1"/>
  <c r="BJ14" i="1"/>
  <c r="BI14" i="1"/>
  <c r="BH14" i="1"/>
  <c r="BG14" i="1"/>
  <c r="BS13" i="1"/>
  <c r="BR13" i="1"/>
  <c r="BQ13" i="1"/>
  <c r="BP13" i="1"/>
  <c r="BO13" i="1"/>
  <c r="BN13" i="1"/>
  <c r="BM13" i="1"/>
  <c r="BL13" i="1"/>
  <c r="BK13" i="1"/>
  <c r="BJ13" i="1"/>
  <c r="BI13" i="1"/>
  <c r="BH13" i="1"/>
  <c r="BG13" i="1"/>
  <c r="BT13" i="1" s="1"/>
  <c r="BS12" i="1"/>
  <c r="BR12" i="1"/>
  <c r="BQ12" i="1"/>
  <c r="BP12" i="1"/>
  <c r="BO12" i="1"/>
  <c r="BN12" i="1"/>
  <c r="BM12" i="1"/>
  <c r="BL12" i="1"/>
  <c r="BK12" i="1"/>
  <c r="BJ12" i="1"/>
  <c r="BI12" i="1"/>
  <c r="BH12" i="1"/>
  <c r="BG12" i="1"/>
  <c r="BS11" i="1"/>
  <c r="BR11" i="1"/>
  <c r="BQ11" i="1"/>
  <c r="BP11" i="1"/>
  <c r="BO11" i="1"/>
  <c r="BN11" i="1"/>
  <c r="BM11" i="1"/>
  <c r="BL11" i="1"/>
  <c r="BK11" i="1"/>
  <c r="BJ11" i="1"/>
  <c r="BI11" i="1"/>
  <c r="BH11" i="1"/>
  <c r="BG11" i="1"/>
  <c r="BS10" i="1"/>
  <c r="BR10" i="1"/>
  <c r="BQ10" i="1"/>
  <c r="BP10" i="1"/>
  <c r="BO10" i="1"/>
  <c r="BN10" i="1"/>
  <c r="BM10" i="1"/>
  <c r="BL10" i="1"/>
  <c r="BK10" i="1"/>
  <c r="BJ10" i="1"/>
  <c r="BI10" i="1"/>
  <c r="BH10" i="1"/>
  <c r="BG10" i="1"/>
  <c r="BS9" i="1"/>
  <c r="BR9" i="1"/>
  <c r="BQ9" i="1"/>
  <c r="BP9" i="1"/>
  <c r="BO9" i="1"/>
  <c r="BN9" i="1"/>
  <c r="BM9" i="1"/>
  <c r="BL9" i="1"/>
  <c r="BK9" i="1"/>
  <c r="BJ9" i="1"/>
  <c r="BI9" i="1"/>
  <c r="BH9" i="1"/>
  <c r="BG9" i="1"/>
  <c r="BS8" i="1"/>
  <c r="BR8" i="1"/>
  <c r="BQ8" i="1"/>
  <c r="BP8" i="1"/>
  <c r="BO8" i="1"/>
  <c r="BN8" i="1"/>
  <c r="BM8" i="1"/>
  <c r="BL8" i="1"/>
  <c r="BK8" i="1"/>
  <c r="BJ8" i="1"/>
  <c r="BI8" i="1"/>
  <c r="BH8" i="1"/>
  <c r="BG8" i="1"/>
  <c r="BS7" i="1"/>
  <c r="BR7" i="1"/>
  <c r="BQ7" i="1"/>
  <c r="BP7" i="1"/>
  <c r="BO7" i="1"/>
  <c r="BN7" i="1"/>
  <c r="BM7" i="1"/>
  <c r="BL7" i="1"/>
  <c r="BK7" i="1"/>
  <c r="BJ7" i="1"/>
  <c r="BI7" i="1"/>
  <c r="BH7" i="1"/>
  <c r="BG7" i="1"/>
  <c r="BS6" i="1"/>
  <c r="BR6" i="1"/>
  <c r="BQ6" i="1"/>
  <c r="BP6" i="1"/>
  <c r="BO6" i="1"/>
  <c r="BN6" i="1"/>
  <c r="BM6" i="1"/>
  <c r="BL6" i="1"/>
  <c r="BK6" i="1"/>
  <c r="BJ6" i="1"/>
  <c r="BI6" i="1"/>
  <c r="BH6" i="1"/>
  <c r="BG6" i="1"/>
  <c r="BT6" i="1" s="1"/>
  <c r="BS5" i="1"/>
  <c r="BR5" i="1"/>
  <c r="BQ5" i="1"/>
  <c r="BP5" i="1"/>
  <c r="BO5" i="1"/>
  <c r="BN5" i="1"/>
  <c r="BM5" i="1"/>
  <c r="BL5" i="1"/>
  <c r="BK5" i="1"/>
  <c r="BJ5" i="1"/>
  <c r="BI5" i="1"/>
  <c r="BH5" i="1"/>
  <c r="BG5" i="1"/>
  <c r="BS4" i="1"/>
  <c r="BR4" i="1"/>
  <c r="BQ4" i="1"/>
  <c r="BP4" i="1"/>
  <c r="BO4" i="1"/>
  <c r="BN4" i="1"/>
  <c r="BM4" i="1"/>
  <c r="BL4" i="1"/>
  <c r="BK4" i="1"/>
  <c r="BJ4" i="1"/>
  <c r="BI4" i="1"/>
  <c r="BH4" i="1"/>
  <c r="BG4" i="1"/>
  <c r="BT4" i="1" s="1"/>
  <c r="W29" i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T23" i="1"/>
  <c r="BT22" i="1"/>
  <c r="BT21" i="1"/>
  <c r="BT15" i="1"/>
  <c r="BT11" i="1"/>
  <c r="BT10" i="1"/>
  <c r="BT9" i="1"/>
  <c r="BT8" i="1"/>
  <c r="BT7" i="1"/>
  <c r="AZ4" i="1"/>
  <c r="BC29" i="1"/>
  <c r="BD29" i="1"/>
  <c r="BE29" i="1"/>
  <c r="BF29" i="1"/>
  <c r="AU29" i="1"/>
  <c r="AS29" i="1"/>
  <c r="AR29" i="1"/>
  <c r="AQ29" i="1"/>
  <c r="AG29" i="1"/>
  <c r="AF29" i="1"/>
  <c r="AE29" i="1"/>
  <c r="AC29" i="1"/>
  <c r="AV28" i="1"/>
  <c r="AT27" i="1"/>
  <c r="BR27" i="1" s="1"/>
  <c r="AP27" i="1"/>
  <c r="BN27" i="1" s="1"/>
  <c r="AO27" i="1"/>
  <c r="BM27" i="1" s="1"/>
  <c r="AN27" i="1"/>
  <c r="BL27" i="1" s="1"/>
  <c r="AM27" i="1"/>
  <c r="BK27" i="1" s="1"/>
  <c r="AL27" i="1"/>
  <c r="BJ27" i="1" s="1"/>
  <c r="AK27" i="1"/>
  <c r="BI27" i="1" s="1"/>
  <c r="AJ27" i="1"/>
  <c r="AI27" i="1"/>
  <c r="BG27" i="1" s="1"/>
  <c r="AH27" i="1"/>
  <c r="AH29" i="1" s="1"/>
  <c r="AD27" i="1"/>
  <c r="AB27" i="1"/>
  <c r="AV26" i="1"/>
  <c r="AV25" i="1"/>
  <c r="AV24" i="1"/>
  <c r="AV23" i="1"/>
  <c r="AV22" i="1"/>
  <c r="AV21" i="1"/>
  <c r="AV20" i="1"/>
  <c r="AV19" i="1"/>
  <c r="AV18" i="1"/>
  <c r="AV17" i="1"/>
  <c r="AV16" i="1"/>
  <c r="AV15" i="1"/>
  <c r="AV14" i="1"/>
  <c r="AV13" i="1"/>
  <c r="AV12" i="1"/>
  <c r="AV11" i="1"/>
  <c r="AV10" i="1"/>
  <c r="AV9" i="1"/>
  <c r="AV8" i="1"/>
  <c r="AV7" i="1"/>
  <c r="AV6" i="1"/>
  <c r="AV5" i="1"/>
  <c r="AV4" i="1"/>
  <c r="X28" i="1"/>
  <c r="X27" i="1"/>
  <c r="X26" i="1"/>
  <c r="X25" i="1"/>
  <c r="X24" i="1"/>
  <c r="X23" i="1"/>
  <c r="X22" i="1"/>
  <c r="X21" i="1"/>
  <c r="X20" i="1"/>
  <c r="X19" i="1"/>
  <c r="X18" i="1"/>
  <c r="X17" i="1"/>
  <c r="X16" i="1"/>
  <c r="X15" i="1"/>
  <c r="X14" i="1"/>
  <c r="X13" i="1"/>
  <c r="X12" i="1"/>
  <c r="X11" i="1"/>
  <c r="X10" i="1"/>
  <c r="X9" i="1"/>
  <c r="X8" i="1"/>
  <c r="X7" i="1"/>
  <c r="X6" i="1"/>
  <c r="X5" i="1"/>
  <c r="X4" i="1"/>
  <c r="BT24" i="1" l="1"/>
  <c r="BT18" i="1"/>
  <c r="BT17" i="1"/>
  <c r="BT16" i="1"/>
  <c r="BT5" i="1"/>
  <c r="BT14" i="1"/>
  <c r="BT12" i="1"/>
  <c r="AJ29" i="1"/>
  <c r="BH27" i="1"/>
  <c r="AD29" i="1"/>
  <c r="BT28" i="1"/>
  <c r="BT20" i="1"/>
  <c r="BT19" i="1"/>
  <c r="AT29" i="1"/>
  <c r="AP29" i="1"/>
  <c r="AO29" i="1"/>
  <c r="AN29" i="1"/>
  <c r="AM29" i="1"/>
  <c r="AL29" i="1"/>
  <c r="AK29" i="1"/>
  <c r="BT27" i="1"/>
  <c r="AV27" i="1"/>
  <c r="AI29" i="1"/>
  <c r="AB29" i="1"/>
  <c r="AZ29" i="1"/>
  <c r="BA29" i="1"/>
  <c r="BB29" i="1"/>
  <c r="AV29" i="1" l="1"/>
  <c r="BT29" i="1"/>
</calcChain>
</file>

<file path=xl/sharedStrings.xml><?xml version="1.0" encoding="utf-8"?>
<sst xmlns="http://schemas.openxmlformats.org/spreadsheetml/2006/main" count="251" uniqueCount="89">
  <si>
    <t>2026-2027 mokslo metų BU lėšų suvestinė ataskaita</t>
  </si>
  <si>
    <t>Lėšos ugdymo planui įgyvendinti</t>
  </si>
  <si>
    <t>Mokinių skaičius (mokymo reikmių)</t>
  </si>
  <si>
    <t>BU mokiniai</t>
  </si>
  <si>
    <t>PR mokiniai</t>
  </si>
  <si>
    <t>IU mokiniai</t>
  </si>
  <si>
    <t>Lėšos vadovėliams ir kitoms mokymo priemonėms</t>
  </si>
  <si>
    <t>Lėšos mokinių pažintinei veiklai ir prof. orientavimui</t>
  </si>
  <si>
    <t>Lėšos mokytojų ir kitų ugdymo procese dalyvaujančių asmenų kvalifikacijai tobulinti</t>
  </si>
  <si>
    <t>Lėšos IKT diegti ir naudoti</t>
  </si>
  <si>
    <t>Lėšos ugdymo procesui organizuoti ir valdyti</t>
  </si>
  <si>
    <t>Lėšos švietimo pagalbai</t>
  </si>
  <si>
    <t>Lėšos pedagoginei psichologinei pagalbai organizuoti</t>
  </si>
  <si>
    <t>Lėšos mokymosi pasiekimų patikrinimams organizuoti ir vykdyti</t>
  </si>
  <si>
    <t>Lėšos skaitmeninio ugdymo plėtrai</t>
  </si>
  <si>
    <t>Lėšos mokymosi pagalbai</t>
  </si>
  <si>
    <t>Lėšos ugdymo finansavimo poreikių skirtumams sumažinti</t>
  </si>
  <si>
    <t>Lėšos mokyklos bibliotekos darbuotojams išlaikyti</t>
  </si>
  <si>
    <t>Lėšos BU ugdymo planui įgyvendinti</t>
  </si>
  <si>
    <t>Lėšos PR ugdymo planui įgyvendinti</t>
  </si>
  <si>
    <t>Kauno m. sav.</t>
  </si>
  <si>
    <t>190994640</t>
  </si>
  <si>
    <t>Kauno Juozo Naujalio muzikos gimnazija</t>
  </si>
  <si>
    <t>190994793</t>
  </si>
  <si>
    <t>Kauno dailės gimnazija</t>
  </si>
  <si>
    <t>290967950</t>
  </si>
  <si>
    <t>Kauno Juozo Gruodžio konservatorija</t>
  </si>
  <si>
    <t>Sumavimas</t>
  </si>
  <si>
    <t>Klaipėdos m. sav.</t>
  </si>
  <si>
    <t>190968528</t>
  </si>
  <si>
    <t>Klaipėdos Stasio Šimkaus konservatorija</t>
  </si>
  <si>
    <t>190979923</t>
  </si>
  <si>
    <t>Klaipėdos Eduardo Balsio menų gimnazija</t>
  </si>
  <si>
    <t>Panevėžio m. sav.</t>
  </si>
  <si>
    <t>300594538</t>
  </si>
  <si>
    <t>Panevėžio Vytauto Mikalausko menų gimnazija</t>
  </si>
  <si>
    <t>Šalčininkų r. sav.</t>
  </si>
  <si>
    <t>111961115</t>
  </si>
  <si>
    <t>Šalčininkų Lietuvos tūkstantmečio gimnazija</t>
  </si>
  <si>
    <t>191411927</t>
  </si>
  <si>
    <t>Kalesninkų Mykolo Rudzio pagrindinė mokykla</t>
  </si>
  <si>
    <t>191413020</t>
  </si>
  <si>
    <t>Turgelių "Aistuvos" gimnazija</t>
  </si>
  <si>
    <t>Šiaulių m. sav.</t>
  </si>
  <si>
    <t>190968866</t>
  </si>
  <si>
    <t>Šiaulių Sauliaus Sondeckio menų gimnazija</t>
  </si>
  <si>
    <t>Šiaulių r. sav.</t>
  </si>
  <si>
    <t>190089213</t>
  </si>
  <si>
    <t>Gruzdžių vaikų socializacijos centras</t>
  </si>
  <si>
    <t>Vilniaus m. sav.</t>
  </si>
  <si>
    <t>111966952</t>
  </si>
  <si>
    <t>Nacionalinė Mikalojaus Konstantino Čiurlionio menų mokykla</t>
  </si>
  <si>
    <t>190979161</t>
  </si>
  <si>
    <t>Vilniaus lietuvių namai</t>
  </si>
  <si>
    <t>191713612</t>
  </si>
  <si>
    <t>Lietuvos aklųjų ir silpnaregių ugdymo centras</t>
  </si>
  <si>
    <t>290982710</t>
  </si>
  <si>
    <t>Lietuvos kurčiųjų ir neprigirdinčiųjų ugdymo centras</t>
  </si>
  <si>
    <t>300033284</t>
  </si>
  <si>
    <t>Vilniaus Juozo Tallat-Kelpšos konservatorija</t>
  </si>
  <si>
    <t>Vilniaus r. sav.</t>
  </si>
  <si>
    <t>190995023</t>
  </si>
  <si>
    <t>Juodšilių "Šilo" gimnazija</t>
  </si>
  <si>
    <t>195001473</t>
  </si>
  <si>
    <t>Eitminiškių gimnazija</t>
  </si>
  <si>
    <t>195001854</t>
  </si>
  <si>
    <t>Buivydiškių pagrindinė mokykla</t>
  </si>
  <si>
    <t>195004430</t>
  </si>
  <si>
    <t>Mickūnų vaikų lopšelis-darželis</t>
  </si>
  <si>
    <t>195005347</t>
  </si>
  <si>
    <t>Lavoriškių gimnazija</t>
  </si>
  <si>
    <t>195007736</t>
  </si>
  <si>
    <t>Rudaminos vaikų lopšelis-darželis "Ąžuoliukas"</t>
  </si>
  <si>
    <t>306138018</t>
  </si>
  <si>
    <t>Riešės gimnazija</t>
  </si>
  <si>
    <t>306139262</t>
  </si>
  <si>
    <t>Bukiškio pagrindinė mokykla</t>
  </si>
  <si>
    <t>Šilutės r. sav.</t>
  </si>
  <si>
    <t>190980473</t>
  </si>
  <si>
    <t>"Diemedžio" ugdymo centras</t>
  </si>
  <si>
    <t>Lėšos IU ugdymo planui įgyvendinti</t>
  </si>
  <si>
    <t>2025-2026* mokslo metų BU lėšų suvestinė ataskaita</t>
  </si>
  <si>
    <t>2026 m. rugsėjo 1 d.</t>
  </si>
  <si>
    <t>2026 m. sausio 1 d.</t>
  </si>
  <si>
    <t xml:space="preserve">PERSKAIČIUOTA  2026-2027* mokslo metų BU lėšų suvestinė ataskaita </t>
  </si>
  <si>
    <t>2026 m.</t>
  </si>
  <si>
    <t>Mokymo lėšos, Eur (2029-01-01)</t>
  </si>
  <si>
    <t>Mokymo lėšos, Eur (2026-01-01)</t>
  </si>
  <si>
    <t>Mokymo lėšos, Eur (2026 m.)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</si>
</sst>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##"/>
    <numFmt numFmtId="165" formatCode="yyyy\.mm\.dd"/>
    <numFmt numFmtId="166" formatCode="#,##0.####"/>
  </numFmts>
  <fonts count="23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i/>
      <sz val="8"/>
      <color rgb="FF454545"/>
      <name val="Arial"/>
      <family val="2"/>
    </font>
    <font>
      <b/>
      <sz val="8"/>
      <color rgb="FFFFFFFF"/>
      <name val="Arial"/>
      <family val="2"/>
    </font>
    <font>
      <b/>
      <sz val="8"/>
      <color rgb="FF444444"/>
      <name val="Arial"/>
      <family val="2"/>
    </font>
    <font>
      <sz val="10"/>
      <color theme="1"/>
      <name val="Arial"/>
      <family val="2"/>
    </font>
    <font>
      <sz val="10"/>
      <color theme="1"/>
      <name val="Cambria"/>
      <family val="1"/>
      <charset val="186"/>
    </font>
    <font>
      <sz val="8"/>
      <color rgb="FF333333"/>
      <name val="Cambria"/>
      <family val="1"/>
      <charset val="186"/>
    </font>
    <font>
      <i/>
      <sz val="8"/>
      <color rgb="FF222222"/>
      <name val="Cambria"/>
      <family val="1"/>
      <charset val="186"/>
    </font>
    <font>
      <sz val="8"/>
      <color theme="1"/>
      <name val="Arial"/>
      <family val="2"/>
      <charset val="186"/>
    </font>
    <font>
      <sz val="8"/>
      <color rgb="FF343334"/>
      <name val="Arial"/>
      <family val="2"/>
      <charset val="186"/>
    </font>
    <font>
      <i/>
      <sz val="8"/>
      <color rgb="FF222222"/>
      <name val="Arial"/>
      <family val="2"/>
    </font>
    <font>
      <sz val="8"/>
      <name val="Arial"/>
      <family val="2"/>
      <charset val="186"/>
    </font>
    <font>
      <i/>
      <sz val="8"/>
      <name val="Arial"/>
      <family val="2"/>
      <charset val="186"/>
    </font>
    <font>
      <sz val="10"/>
      <color rgb="FFFF0000"/>
      <name val="Tahoma"/>
      <family val="2"/>
    </font>
    <font>
      <sz val="10"/>
      <name val="Tahoma"/>
      <family val="2"/>
    </font>
    <font>
      <sz val="9"/>
      <color rgb="FFFF0000"/>
      <name val="Tahoma"/>
      <family val="2"/>
    </font>
    <font>
      <b/>
      <sz val="10"/>
      <color theme="1"/>
      <name val="Tahoma"/>
      <family val="2"/>
      <charset val="186"/>
    </font>
    <font>
      <b/>
      <sz val="8"/>
      <color rgb="FF333333"/>
      <name val="Arial"/>
      <family val="2"/>
      <charset val="186"/>
    </font>
    <font>
      <b/>
      <sz val="8"/>
      <color rgb="FF454545"/>
      <name val="Arial"/>
      <family val="2"/>
      <charset val="186"/>
    </font>
    <font>
      <b/>
      <sz val="8"/>
      <color rgb="FF444444"/>
      <name val="Arial"/>
      <family val="2"/>
      <charset val="186"/>
    </font>
  </fonts>
  <fills count="8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5F91CB"/>
      </patternFill>
    </fill>
    <fill>
      <patternFill patternType="solid">
        <fgColor rgb="FFDEE6F2"/>
      </patternFill>
    </fill>
    <fill>
      <patternFill patternType="solid">
        <fgColor rgb="FFEAEAEA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  <border>
      <left/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2" borderId="3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0" fontId="0" fillId="0" borderId="6" xfId="0" applyBorder="1"/>
    <xf numFmtId="164" fontId="3" fillId="0" borderId="6" xfId="0" applyNumberFormat="1" applyFont="1" applyBorder="1" applyAlignment="1">
      <alignment horizontal="right" vertical="top"/>
    </xf>
    <xf numFmtId="3" fontId="3" fillId="0" borderId="6" xfId="0" applyNumberFormat="1" applyFont="1" applyBorder="1" applyAlignment="1">
      <alignment horizontal="right" vertical="top"/>
    </xf>
    <xf numFmtId="0" fontId="0" fillId="0" borderId="7" xfId="0" applyBorder="1"/>
    <xf numFmtId="3" fontId="4" fillId="0" borderId="7" xfId="0" applyNumberFormat="1" applyFont="1" applyBorder="1" applyAlignment="1">
      <alignment horizontal="right" vertical="top"/>
    </xf>
    <xf numFmtId="164" fontId="6" fillId="4" borderId="11" xfId="0" applyNumberFormat="1" applyFont="1" applyFill="1" applyBorder="1" applyAlignment="1">
      <alignment horizontal="right" vertical="top"/>
    </xf>
    <xf numFmtId="0" fontId="8" fillId="0" borderId="0" xfId="0" applyFont="1" applyAlignment="1">
      <alignment wrapText="1"/>
    </xf>
    <xf numFmtId="0" fontId="9" fillId="2" borderId="5" xfId="0" applyFont="1" applyFill="1" applyBorder="1" applyAlignment="1">
      <alignment horizontal="left" vertical="top" wrapText="1"/>
    </xf>
    <xf numFmtId="0" fontId="12" fillId="5" borderId="12" xfId="0" applyFont="1" applyFill="1" applyBorder="1" applyAlignment="1">
      <alignment horizontal="left" vertical="top"/>
    </xf>
    <xf numFmtId="0" fontId="12" fillId="6" borderId="12" xfId="0" applyFont="1" applyFill="1" applyBorder="1" applyAlignment="1">
      <alignment horizontal="left" vertical="top"/>
    </xf>
    <xf numFmtId="3" fontId="4" fillId="6" borderId="0" xfId="0" applyNumberFormat="1" applyFont="1" applyFill="1" applyAlignment="1">
      <alignment horizontal="right" vertical="top"/>
    </xf>
    <xf numFmtId="166" fontId="11" fillId="6" borderId="0" xfId="0" applyNumberFormat="1" applyFont="1" applyFill="1"/>
    <xf numFmtId="164" fontId="3" fillId="6" borderId="0" xfId="0" applyNumberFormat="1" applyFont="1" applyFill="1" applyAlignment="1">
      <alignment horizontal="right" vertical="top"/>
    </xf>
    <xf numFmtId="164" fontId="3" fillId="6" borderId="6" xfId="0" applyNumberFormat="1" applyFont="1" applyFill="1" applyBorder="1" applyAlignment="1">
      <alignment horizontal="right" vertical="top"/>
    </xf>
    <xf numFmtId="3" fontId="3" fillId="6" borderId="0" xfId="0" applyNumberFormat="1" applyFont="1" applyFill="1" applyAlignment="1">
      <alignment horizontal="right" vertical="top"/>
    </xf>
    <xf numFmtId="0" fontId="2" fillId="2" borderId="5" xfId="0" applyFont="1" applyFill="1" applyBorder="1" applyAlignment="1">
      <alignment horizontal="left" vertical="top" wrapText="1"/>
    </xf>
    <xf numFmtId="0" fontId="2" fillId="7" borderId="3" xfId="0" applyFont="1" applyFill="1" applyBorder="1" applyAlignment="1">
      <alignment vertical="top"/>
    </xf>
    <xf numFmtId="0" fontId="2" fillId="7" borderId="3" xfId="0" applyFont="1" applyFill="1" applyBorder="1" applyAlignment="1">
      <alignment horizontal="left" vertical="top"/>
    </xf>
    <xf numFmtId="0" fontId="2" fillId="7" borderId="5" xfId="0" applyFont="1" applyFill="1" applyBorder="1" applyAlignment="1">
      <alignment horizontal="left" vertical="top"/>
    </xf>
    <xf numFmtId="0" fontId="2" fillId="7" borderId="5" xfId="0" applyFont="1" applyFill="1" applyBorder="1" applyAlignment="1">
      <alignment vertical="top"/>
    </xf>
    <xf numFmtId="164" fontId="14" fillId="0" borderId="6" xfId="0" applyNumberFormat="1" applyFont="1" applyBorder="1" applyAlignment="1">
      <alignment horizontal="right" vertical="top"/>
    </xf>
    <xf numFmtId="3" fontId="14" fillId="0" borderId="6" xfId="0" applyNumberFormat="1" applyFont="1" applyBorder="1" applyAlignment="1">
      <alignment horizontal="right" vertical="top"/>
    </xf>
    <xf numFmtId="3" fontId="15" fillId="0" borderId="7" xfId="0" applyNumberFormat="1" applyFont="1" applyBorder="1" applyAlignment="1">
      <alignment horizontal="right" vertical="top"/>
    </xf>
    <xf numFmtId="0" fontId="2" fillId="6" borderId="5" xfId="0" applyFont="1" applyFill="1" applyBorder="1" applyAlignment="1">
      <alignment horizontal="left" vertical="top"/>
    </xf>
    <xf numFmtId="0" fontId="14" fillId="7" borderId="5" xfId="0" applyFont="1" applyFill="1" applyBorder="1" applyAlignment="1">
      <alignment vertical="top"/>
    </xf>
    <xf numFmtId="0" fontId="14" fillId="7" borderId="5" xfId="0" applyFont="1" applyFill="1" applyBorder="1" applyAlignment="1">
      <alignment horizontal="left" vertical="top"/>
    </xf>
    <xf numFmtId="0" fontId="16" fillId="0" borderId="0" xfId="0" applyFont="1"/>
    <xf numFmtId="0" fontId="17" fillId="0" borderId="0" xfId="0" applyFont="1"/>
    <xf numFmtId="4" fontId="0" fillId="0" borderId="0" xfId="0" applyNumberFormat="1"/>
    <xf numFmtId="4" fontId="16" fillId="0" borderId="0" xfId="0" applyNumberFormat="1" applyFont="1"/>
    <xf numFmtId="4" fontId="18" fillId="0" borderId="0" xfId="0" applyNumberFormat="1" applyFont="1"/>
    <xf numFmtId="0" fontId="18" fillId="0" borderId="0" xfId="0" applyFont="1"/>
    <xf numFmtId="4" fontId="6" fillId="0" borderId="11" xfId="0" applyNumberFormat="1" applyFont="1" applyBorder="1" applyAlignment="1">
      <alignment horizontal="right" vertical="top"/>
    </xf>
    <xf numFmtId="0" fontId="0" fillId="0" borderId="0" xfId="0" applyAlignment="1">
      <alignment wrapText="1"/>
    </xf>
    <xf numFmtId="165" fontId="7" fillId="0" borderId="0" xfId="0" applyNumberFormat="1" applyFont="1" applyAlignment="1">
      <alignment horizontal="left" vertical="top"/>
    </xf>
    <xf numFmtId="0" fontId="0" fillId="0" borderId="0" xfId="0"/>
    <xf numFmtId="3" fontId="7" fillId="0" borderId="0" xfId="0" applyNumberFormat="1" applyFont="1" applyAlignment="1">
      <alignment horizontal="center" vertical="top"/>
    </xf>
    <xf numFmtId="21" fontId="7" fillId="0" borderId="0" xfId="0" applyNumberFormat="1" applyFont="1" applyAlignment="1">
      <alignment horizontal="right" vertical="top"/>
    </xf>
    <xf numFmtId="0" fontId="2" fillId="2" borderId="5" xfId="0" applyFont="1" applyFill="1" applyBorder="1" applyAlignment="1">
      <alignment horizontal="left" vertical="top"/>
    </xf>
    <xf numFmtId="0" fontId="0" fillId="2" borderId="4" xfId="0" applyFill="1" applyBorder="1"/>
    <xf numFmtId="0" fontId="5" fillId="3" borderId="10" xfId="0" applyFont="1" applyFill="1" applyBorder="1" applyAlignment="1">
      <alignment horizontal="left" vertical="top"/>
    </xf>
    <xf numFmtId="0" fontId="0" fillId="3" borderId="8" xfId="0" applyFill="1" applyBorder="1"/>
    <xf numFmtId="0" fontId="0" fillId="3" borderId="9" xfId="0" applyFill="1" applyBorder="1"/>
    <xf numFmtId="0" fontId="9" fillId="2" borderId="3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wrapText="1"/>
    </xf>
    <xf numFmtId="0" fontId="2" fillId="2" borderId="3" xfId="0" applyFont="1" applyFill="1" applyBorder="1" applyAlignment="1">
      <alignment horizontal="left" vertical="top"/>
    </xf>
    <xf numFmtId="0" fontId="1" fillId="0" borderId="0" xfId="0" applyFont="1" applyAlignment="1">
      <alignment horizontal="center" vertical="top"/>
    </xf>
    <xf numFmtId="0" fontId="8" fillId="2" borderId="1" xfId="0" applyFont="1" applyFill="1" applyBorder="1" applyAlignment="1">
      <alignment wrapText="1"/>
    </xf>
    <xf numFmtId="0" fontId="8" fillId="2" borderId="2" xfId="0" applyFont="1" applyFill="1" applyBorder="1" applyAlignment="1">
      <alignment wrapText="1"/>
    </xf>
    <xf numFmtId="0" fontId="10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13" fillId="2" borderId="3" xfId="0" applyFont="1" applyFill="1" applyBorder="1" applyAlignment="1">
      <alignment horizontal="left" vertical="top" wrapText="1"/>
    </xf>
    <xf numFmtId="0" fontId="19" fillId="0" borderId="0" xfId="0" applyFont="1" applyAlignment="1">
      <alignment horizontal="center" wrapText="1"/>
    </xf>
    <xf numFmtId="0" fontId="20" fillId="2" borderId="3" xfId="0" applyFont="1" applyFill="1" applyBorder="1" applyAlignment="1">
      <alignment horizontal="left" vertical="top" wrapText="1"/>
    </xf>
    <xf numFmtId="0" fontId="19" fillId="2" borderId="5" xfId="0" applyFont="1" applyFill="1" applyBorder="1" applyAlignment="1">
      <alignment wrapText="1"/>
    </xf>
    <xf numFmtId="164" fontId="21" fillId="0" borderId="6" xfId="0" applyNumberFormat="1" applyFont="1" applyBorder="1" applyAlignment="1">
      <alignment horizontal="right" vertical="top"/>
    </xf>
    <xf numFmtId="164" fontId="21" fillId="6" borderId="6" xfId="0" applyNumberFormat="1" applyFont="1" applyFill="1" applyBorder="1" applyAlignment="1">
      <alignment horizontal="right" vertical="top"/>
    </xf>
    <xf numFmtId="164" fontId="22" fillId="4" borderId="11" xfId="0" applyNumberFormat="1" applyFont="1" applyFill="1" applyBorder="1" applyAlignment="1">
      <alignment horizontal="right" vertical="top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34"/>
  <sheetViews>
    <sheetView tabSelected="1" zoomScale="73" zoomScaleNormal="73" workbookViewId="0">
      <pane xSplit="3" ySplit="3" topLeftCell="BF4" activePane="bottomRight" state="frozen"/>
      <selection pane="topRight" activeCell="D1" sqref="D1"/>
      <selection pane="bottomLeft" activeCell="A4" sqref="A4"/>
      <selection pane="bottomRight" activeCell="BV13" sqref="BV13"/>
    </sheetView>
  </sheetViews>
  <sheetFormatPr defaultRowHeight="12.75" customHeight="1" outlineLevelCol="1" x14ac:dyDescent="0.2"/>
  <cols>
    <col min="1" max="1" width="15" bestFit="1" customWidth="1"/>
    <col min="2" max="2" width="10" bestFit="1" customWidth="1"/>
    <col min="3" max="3" width="46.7109375" bestFit="1" customWidth="1"/>
    <col min="4" max="6" width="12.28515625" hidden="1" customWidth="1" outlineLevel="1"/>
    <col min="7" max="7" width="8.7109375" hidden="1" customWidth="1" outlineLevel="1"/>
    <col min="8" max="8" width="7.7109375" hidden="1" customWidth="1" outlineLevel="1"/>
    <col min="9" max="9" width="7.28515625" hidden="1" customWidth="1" outlineLevel="1"/>
    <col min="10" max="10" width="7.5703125" hidden="1" customWidth="1" outlineLevel="1"/>
    <col min="11" max="11" width="14.140625" hidden="1" customWidth="1" outlineLevel="1"/>
    <col min="12" max="12" width="11.7109375" hidden="1" customWidth="1" outlineLevel="1"/>
    <col min="13" max="13" width="10.5703125" hidden="1" customWidth="1" outlineLevel="1"/>
    <col min="14" max="19" width="12.7109375" hidden="1" customWidth="1" outlineLevel="1"/>
    <col min="20" max="23" width="11" hidden="1" customWidth="1" outlineLevel="1"/>
    <col min="24" max="24" width="14.85546875" customWidth="1" collapsed="1"/>
    <col min="25" max="25" width="15" hidden="1" customWidth="1" outlineLevel="1"/>
    <col min="26" max="26" width="10" hidden="1" customWidth="1" outlineLevel="1"/>
    <col min="27" max="27" width="44.140625" hidden="1" customWidth="1" outlineLevel="1"/>
    <col min="28" max="30" width="11.7109375" hidden="1" customWidth="1" outlineLevel="1"/>
    <col min="31" max="31" width="9.42578125" hidden="1" customWidth="1" outlineLevel="1"/>
    <col min="32" max="32" width="8" hidden="1" customWidth="1" outlineLevel="1"/>
    <col min="33" max="33" width="8.28515625" hidden="1" customWidth="1" outlineLevel="1"/>
    <col min="34" max="34" width="7.85546875" hidden="1" customWidth="1" outlineLevel="1"/>
    <col min="35" max="35" width="14.140625" hidden="1" customWidth="1" outlineLevel="1"/>
    <col min="36" max="36" width="12.28515625" hidden="1" customWidth="1" outlineLevel="1"/>
    <col min="37" max="37" width="11.140625" hidden="1" customWidth="1" outlineLevel="1"/>
    <col min="38" max="39" width="10.5703125" hidden="1" customWidth="1" outlineLevel="1"/>
    <col min="40" max="40" width="11.7109375" hidden="1" customWidth="1" outlineLevel="1"/>
    <col min="41" max="42" width="11.28515625" hidden="1" customWidth="1" outlineLevel="1"/>
    <col min="43" max="43" width="11" hidden="1" customWidth="1" outlineLevel="1"/>
    <col min="44" max="44" width="10.7109375" hidden="1" customWidth="1" outlineLevel="1"/>
    <col min="45" max="45" width="9.7109375" hidden="1" customWidth="1" outlineLevel="1"/>
    <col min="46" max="47" width="12.7109375" hidden="1" customWidth="1" outlineLevel="1"/>
    <col min="48" max="48" width="14" customWidth="1" collapsed="1"/>
    <col min="49" max="49" width="15" bestFit="1" customWidth="1"/>
    <col min="50" max="50" width="10" bestFit="1" customWidth="1"/>
    <col min="51" max="51" width="44.140625" customWidth="1"/>
    <col min="52" max="54" width="11.7109375" customWidth="1"/>
    <col min="55" max="55" width="9.42578125" customWidth="1"/>
    <col min="56" max="56" width="8" customWidth="1"/>
    <col min="57" max="57" width="8.28515625" customWidth="1"/>
    <col min="58" max="58" width="7.85546875" customWidth="1"/>
    <col min="59" max="59" width="13.7109375" customWidth="1"/>
    <col min="60" max="60" width="12.28515625" customWidth="1"/>
    <col min="61" max="61" width="11.140625" customWidth="1"/>
    <col min="62" max="66" width="10.5703125" customWidth="1"/>
    <col min="67" max="67" width="11" customWidth="1"/>
    <col min="68" max="68" width="10.7109375" customWidth="1"/>
    <col min="69" max="69" width="9.7109375" customWidth="1"/>
    <col min="70" max="71" width="12.7109375" customWidth="1"/>
    <col min="72" max="72" width="15.5703125" customWidth="1"/>
    <col min="73" max="73" width="18.42578125" customWidth="1"/>
    <col min="74" max="74" width="15.7109375" customWidth="1"/>
  </cols>
  <sheetData>
    <row r="1" spans="1:72" ht="21" customHeight="1" thickBot="1" x14ac:dyDescent="0.25">
      <c r="A1" s="49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49" t="s">
        <v>81</v>
      </c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49" t="s">
        <v>84</v>
      </c>
      <c r="AX1" s="38"/>
      <c r="AY1" s="38"/>
      <c r="AZ1" s="38"/>
      <c r="BA1" s="38"/>
      <c r="BB1" s="38"/>
      <c r="BC1" s="38"/>
      <c r="BD1" s="38"/>
      <c r="BE1" s="38"/>
      <c r="BF1" s="38"/>
      <c r="BG1" s="38"/>
      <c r="BH1" s="38"/>
      <c r="BI1" s="38"/>
      <c r="BJ1" s="38"/>
      <c r="BK1" s="38"/>
      <c r="BL1" s="38"/>
      <c r="BM1" s="38"/>
      <c r="BN1" s="38"/>
      <c r="BO1" s="38"/>
      <c r="BP1" s="38"/>
      <c r="BQ1" s="38"/>
      <c r="BR1" s="38"/>
      <c r="BS1" s="38"/>
      <c r="BT1" s="38"/>
    </row>
    <row r="2" spans="1:72" s="9" customFormat="1" ht="13.9" customHeight="1" thickBot="1" x14ac:dyDescent="0.25">
      <c r="D2" s="46" t="s">
        <v>1</v>
      </c>
      <c r="E2" s="50"/>
      <c r="F2" s="51"/>
      <c r="G2" s="46" t="s">
        <v>2</v>
      </c>
      <c r="H2" s="52" t="s">
        <v>3</v>
      </c>
      <c r="I2" s="52" t="s">
        <v>4</v>
      </c>
      <c r="J2" s="52" t="s">
        <v>5</v>
      </c>
      <c r="K2" s="46" t="s">
        <v>1</v>
      </c>
      <c r="L2" s="46" t="s">
        <v>6</v>
      </c>
      <c r="M2" s="46" t="s">
        <v>7</v>
      </c>
      <c r="N2" s="46" t="s">
        <v>8</v>
      </c>
      <c r="O2" s="46" t="s">
        <v>9</v>
      </c>
      <c r="P2" s="46" t="s">
        <v>10</v>
      </c>
      <c r="Q2" s="46" t="s">
        <v>11</v>
      </c>
      <c r="R2" s="46" t="s">
        <v>12</v>
      </c>
      <c r="S2" s="46" t="s">
        <v>13</v>
      </c>
      <c r="T2" s="46" t="s">
        <v>14</v>
      </c>
      <c r="U2" s="46" t="s">
        <v>15</v>
      </c>
      <c r="V2" s="46" t="s">
        <v>16</v>
      </c>
      <c r="W2" s="46" t="s">
        <v>17</v>
      </c>
      <c r="X2" s="46" t="s">
        <v>86</v>
      </c>
      <c r="Y2" s="36"/>
      <c r="Z2" s="36"/>
      <c r="AA2" s="36"/>
      <c r="AB2" s="53" t="s">
        <v>1</v>
      </c>
      <c r="AC2" s="54"/>
      <c r="AD2" s="55"/>
      <c r="AE2" s="53" t="s">
        <v>2</v>
      </c>
      <c r="AF2" s="57" t="s">
        <v>3</v>
      </c>
      <c r="AG2" s="57" t="s">
        <v>4</v>
      </c>
      <c r="AH2" s="57" t="s">
        <v>5</v>
      </c>
      <c r="AI2" s="53" t="s">
        <v>1</v>
      </c>
      <c r="AJ2" s="53" t="s">
        <v>6</v>
      </c>
      <c r="AK2" s="53" t="s">
        <v>7</v>
      </c>
      <c r="AL2" s="53" t="s">
        <v>8</v>
      </c>
      <c r="AM2" s="53" t="s">
        <v>9</v>
      </c>
      <c r="AN2" s="53" t="s">
        <v>10</v>
      </c>
      <c r="AO2" s="53" t="s">
        <v>11</v>
      </c>
      <c r="AP2" s="53" t="s">
        <v>12</v>
      </c>
      <c r="AQ2" s="53" t="s">
        <v>13</v>
      </c>
      <c r="AR2" s="53" t="s">
        <v>14</v>
      </c>
      <c r="AS2" s="53" t="s">
        <v>15</v>
      </c>
      <c r="AT2" s="53" t="s">
        <v>16</v>
      </c>
      <c r="AU2" s="53" t="s">
        <v>17</v>
      </c>
      <c r="AV2" s="53" t="s">
        <v>87</v>
      </c>
      <c r="AW2" s="36"/>
      <c r="AX2" s="36"/>
      <c r="AY2" s="36"/>
      <c r="AZ2" s="53" t="s">
        <v>1</v>
      </c>
      <c r="BA2" s="54"/>
      <c r="BB2" s="55"/>
      <c r="BC2" s="53" t="s">
        <v>2</v>
      </c>
      <c r="BD2" s="57" t="s">
        <v>3</v>
      </c>
      <c r="BE2" s="57" t="s">
        <v>4</v>
      </c>
      <c r="BF2" s="57" t="s">
        <v>5</v>
      </c>
      <c r="BG2" s="53" t="s">
        <v>1</v>
      </c>
      <c r="BH2" s="53" t="s">
        <v>6</v>
      </c>
      <c r="BI2" s="53" t="s">
        <v>7</v>
      </c>
      <c r="BJ2" s="53" t="s">
        <v>8</v>
      </c>
      <c r="BK2" s="53" t="s">
        <v>9</v>
      </c>
      <c r="BL2" s="53" t="s">
        <v>10</v>
      </c>
      <c r="BM2" s="53" t="s">
        <v>11</v>
      </c>
      <c r="BN2" s="53" t="s">
        <v>12</v>
      </c>
      <c r="BO2" s="53" t="s">
        <v>13</v>
      </c>
      <c r="BP2" s="53" t="s">
        <v>14</v>
      </c>
      <c r="BQ2" s="53" t="s">
        <v>15</v>
      </c>
      <c r="BR2" s="53" t="s">
        <v>16</v>
      </c>
      <c r="BS2" s="53" t="s">
        <v>17</v>
      </c>
      <c r="BT2" s="59" t="s">
        <v>88</v>
      </c>
    </row>
    <row r="3" spans="1:72" s="9" customFormat="1" ht="61.15" customHeight="1" thickBot="1" x14ac:dyDescent="0.25">
      <c r="A3" s="9" t="s">
        <v>82</v>
      </c>
      <c r="D3" s="10" t="s">
        <v>18</v>
      </c>
      <c r="E3" s="10" t="s">
        <v>19</v>
      </c>
      <c r="F3" s="10" t="s">
        <v>80</v>
      </c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9" t="s">
        <v>83</v>
      </c>
      <c r="Z3" s="36"/>
      <c r="AA3" s="36"/>
      <c r="AB3" s="18" t="s">
        <v>18</v>
      </c>
      <c r="AC3" s="18" t="s">
        <v>19</v>
      </c>
      <c r="AD3" s="18" t="s">
        <v>80</v>
      </c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8" t="s">
        <v>85</v>
      </c>
      <c r="AX3" s="36"/>
      <c r="AY3" s="36"/>
      <c r="AZ3" s="18" t="s">
        <v>18</v>
      </c>
      <c r="BA3" s="18" t="s">
        <v>19</v>
      </c>
      <c r="BB3" s="18" t="s">
        <v>80</v>
      </c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60"/>
    </row>
    <row r="4" spans="1:72" ht="13.5" thickBot="1" x14ac:dyDescent="0.25">
      <c r="A4" s="48" t="s">
        <v>20</v>
      </c>
      <c r="B4" s="1" t="s">
        <v>21</v>
      </c>
      <c r="C4" s="1" t="s">
        <v>22</v>
      </c>
      <c r="D4" s="4">
        <v>2233977.13</v>
      </c>
      <c r="E4" s="3"/>
      <c r="F4" s="3"/>
      <c r="G4" s="5">
        <v>286</v>
      </c>
      <c r="H4" s="7">
        <v>286</v>
      </c>
      <c r="I4" s="6"/>
      <c r="J4" s="6"/>
      <c r="K4" s="4">
        <v>2233977.13</v>
      </c>
      <c r="L4" s="4">
        <v>8794.5</v>
      </c>
      <c r="M4" s="5">
        <v>1287</v>
      </c>
      <c r="N4" s="4">
        <v>2365.2199999999998</v>
      </c>
      <c r="O4" s="4">
        <v>1798.94</v>
      </c>
      <c r="P4" s="4">
        <v>128968.84</v>
      </c>
      <c r="Q4" s="4">
        <v>82609.95</v>
      </c>
      <c r="R4" s="4">
        <v>13010.14</v>
      </c>
      <c r="S4" s="4">
        <v>772.2</v>
      </c>
      <c r="T4" s="4">
        <v>5760.04</v>
      </c>
      <c r="U4" s="4">
        <v>1280.2</v>
      </c>
      <c r="V4" s="4">
        <v>53615.46</v>
      </c>
      <c r="W4" s="4">
        <v>17277.259999999998</v>
      </c>
      <c r="X4" s="4">
        <f t="shared" ref="X4:X28" si="0">SUM(K4:W4)</f>
        <v>2551516.8800000004</v>
      </c>
      <c r="Y4" s="19" t="s">
        <v>20</v>
      </c>
      <c r="Z4" s="20" t="s">
        <v>21</v>
      </c>
      <c r="AA4" s="20" t="s">
        <v>22</v>
      </c>
      <c r="AB4" s="4">
        <v>2448753.36</v>
      </c>
      <c r="AC4" s="3"/>
      <c r="AD4" s="3"/>
      <c r="AE4" s="5">
        <v>312</v>
      </c>
      <c r="AF4" s="7">
        <v>312</v>
      </c>
      <c r="AG4" s="6"/>
      <c r="AH4" s="6"/>
      <c r="AI4" s="4">
        <v>2448753.36</v>
      </c>
      <c r="AJ4" s="5">
        <v>9594</v>
      </c>
      <c r="AK4" s="5">
        <v>1404</v>
      </c>
      <c r="AL4" s="4">
        <v>2580.2399999999998</v>
      </c>
      <c r="AM4" s="4">
        <v>1962.48</v>
      </c>
      <c r="AN4" s="4">
        <v>140693.28</v>
      </c>
      <c r="AO4" s="4">
        <v>78354.039999999994</v>
      </c>
      <c r="AP4" s="4">
        <v>14192.88</v>
      </c>
      <c r="AQ4" s="4">
        <v>842.4</v>
      </c>
      <c r="AR4" s="4">
        <v>6283.68</v>
      </c>
      <c r="AS4" s="4">
        <v>256.04000000000002</v>
      </c>
      <c r="AT4" s="4">
        <v>58770.11</v>
      </c>
      <c r="AU4" s="4">
        <v>18847.919999999998</v>
      </c>
      <c r="AV4" s="4">
        <f t="shared" ref="AV4:AV28" si="1">SUM(AI4:AU4)</f>
        <v>2782534.4299999997</v>
      </c>
      <c r="AW4" s="19" t="s">
        <v>20</v>
      </c>
      <c r="AX4" s="20" t="s">
        <v>21</v>
      </c>
      <c r="AY4" s="20" t="s">
        <v>22</v>
      </c>
      <c r="AZ4" s="4">
        <f>D4/12*4+AB4/12*8</f>
        <v>2377161.2833333332</v>
      </c>
      <c r="BA4" s="4">
        <f t="shared" ref="BA4:BA28" si="2">E4/12*4+AC4/12*8</f>
        <v>0</v>
      </c>
      <c r="BB4" s="4">
        <f t="shared" ref="BB4:BB28" si="3">F4/12*4+AD4/12*8</f>
        <v>0</v>
      </c>
      <c r="BC4" s="5">
        <v>286</v>
      </c>
      <c r="BD4" s="7">
        <v>286</v>
      </c>
      <c r="BE4" s="6"/>
      <c r="BF4" s="6"/>
      <c r="BG4" s="4">
        <f t="shared" ref="BG4:BG27" si="4">K4/12*4+AI4/12*8</f>
        <v>2377161.2833333332</v>
      </c>
      <c r="BH4" s="4">
        <f t="shared" ref="BH4:BH27" si="5">L4/12*4+AJ4/12*8</f>
        <v>9327.5</v>
      </c>
      <c r="BI4" s="4">
        <f t="shared" ref="BI4:BI27" si="6">M4/12*4+AK4/12*8</f>
        <v>1365</v>
      </c>
      <c r="BJ4" s="4">
        <f t="shared" ref="BJ4:BJ27" si="7">N4/12*4+AL4/12*8</f>
        <v>2508.5666666666666</v>
      </c>
      <c r="BK4" s="4">
        <f t="shared" ref="BK4:BK27" si="8">O4/12*4+AM4/12*8</f>
        <v>1907.9666666666667</v>
      </c>
      <c r="BL4" s="4">
        <f t="shared" ref="BL4:BL27" si="9">P4/12*4+AN4/12*8</f>
        <v>136785.13333333333</v>
      </c>
      <c r="BM4" s="4">
        <f t="shared" ref="BM4:BM27" si="10">Q4/12*4+AO4/12*8</f>
        <v>79772.676666666666</v>
      </c>
      <c r="BN4" s="4">
        <f t="shared" ref="BN4:BN27" si="11">R4/12*4+AP4/12*8</f>
        <v>13798.633333333333</v>
      </c>
      <c r="BO4" s="4">
        <f t="shared" ref="BO4:BO27" si="12">S4/12*4+AQ4/12*8</f>
        <v>819</v>
      </c>
      <c r="BP4" s="4">
        <f t="shared" ref="BP4:BP27" si="13">T4/12*4+AR4/12*8</f>
        <v>6109.1333333333332</v>
      </c>
      <c r="BQ4" s="4">
        <f t="shared" ref="BQ4:BQ27" si="14">U4/12*4+AS4/12*8</f>
        <v>597.42666666666673</v>
      </c>
      <c r="BR4" s="4">
        <f t="shared" ref="BR4:BR27" si="15">V4/12*4+AT4/12*8</f>
        <v>57051.893333333333</v>
      </c>
      <c r="BS4" s="4">
        <f t="shared" ref="BS4:BS27" si="16">W4/12*4+AU4/12*8</f>
        <v>18324.366666666665</v>
      </c>
      <c r="BT4" s="61">
        <f>SUM(BG4:BS4)</f>
        <v>2705528.5800000005</v>
      </c>
    </row>
    <row r="5" spans="1:72" ht="13.5" thickBot="1" x14ac:dyDescent="0.25">
      <c r="A5" s="42"/>
      <c r="B5" s="2" t="s">
        <v>23</v>
      </c>
      <c r="C5" s="2" t="s">
        <v>24</v>
      </c>
      <c r="D5" s="4">
        <v>1456495.85</v>
      </c>
      <c r="E5" s="3"/>
      <c r="F5" s="3"/>
      <c r="G5" s="5">
        <v>311</v>
      </c>
      <c r="H5" s="7">
        <v>311</v>
      </c>
      <c r="I5" s="6"/>
      <c r="J5" s="6"/>
      <c r="K5" s="4">
        <v>1456495.85</v>
      </c>
      <c r="L5" s="4">
        <v>9563.25</v>
      </c>
      <c r="M5" s="4">
        <v>1399.5</v>
      </c>
      <c r="N5" s="4">
        <v>2571.9699999999998</v>
      </c>
      <c r="O5" s="4">
        <v>1956.19</v>
      </c>
      <c r="P5" s="4">
        <v>140242.34</v>
      </c>
      <c r="Q5" s="4">
        <v>75560.479999999996</v>
      </c>
      <c r="R5" s="4">
        <v>14147.39</v>
      </c>
      <c r="S5" s="4">
        <v>839.7</v>
      </c>
      <c r="T5" s="4">
        <v>6263.54</v>
      </c>
      <c r="U5" s="4">
        <v>768.12</v>
      </c>
      <c r="V5" s="4">
        <v>34955.910000000003</v>
      </c>
      <c r="W5" s="4">
        <v>18787.509999999998</v>
      </c>
      <c r="X5" s="4">
        <f t="shared" si="0"/>
        <v>1763551.75</v>
      </c>
      <c r="Y5" s="19"/>
      <c r="Z5" s="21" t="s">
        <v>23</v>
      </c>
      <c r="AA5" s="21" t="s">
        <v>24</v>
      </c>
      <c r="AB5" s="4">
        <v>1538177.08</v>
      </c>
      <c r="AC5" s="3"/>
      <c r="AD5" s="3"/>
      <c r="AE5" s="5">
        <v>327</v>
      </c>
      <c r="AF5" s="7">
        <v>327</v>
      </c>
      <c r="AG5" s="6"/>
      <c r="AH5" s="6"/>
      <c r="AI5" s="4">
        <v>1538177.08</v>
      </c>
      <c r="AJ5" s="4">
        <v>10055.25</v>
      </c>
      <c r="AK5" s="4">
        <v>1471.5</v>
      </c>
      <c r="AL5" s="4">
        <v>2704.29</v>
      </c>
      <c r="AM5" s="4">
        <v>2056.83</v>
      </c>
      <c r="AN5" s="4">
        <v>147457.38</v>
      </c>
      <c r="AO5" s="4">
        <v>82293.259999999995</v>
      </c>
      <c r="AP5" s="4">
        <v>14875.23</v>
      </c>
      <c r="AQ5" s="4">
        <v>882.9</v>
      </c>
      <c r="AR5" s="4">
        <v>6585.78</v>
      </c>
      <c r="AS5" s="5">
        <v>0</v>
      </c>
      <c r="AT5" s="4">
        <v>36916.25</v>
      </c>
      <c r="AU5" s="4">
        <v>19754.07</v>
      </c>
      <c r="AV5" s="4">
        <f t="shared" si="1"/>
        <v>1863229.82</v>
      </c>
      <c r="AW5" s="19"/>
      <c r="AX5" s="21" t="s">
        <v>23</v>
      </c>
      <c r="AY5" s="21" t="s">
        <v>24</v>
      </c>
      <c r="AZ5" s="4">
        <f t="shared" ref="AZ5:AZ28" si="17">D5/12*4+AB5/12*8</f>
        <v>1510950.0033333334</v>
      </c>
      <c r="BA5" s="4">
        <f t="shared" si="2"/>
        <v>0</v>
      </c>
      <c r="BB5" s="4">
        <f t="shared" si="3"/>
        <v>0</v>
      </c>
      <c r="BC5" s="5">
        <v>311</v>
      </c>
      <c r="BD5" s="7">
        <v>311</v>
      </c>
      <c r="BE5" s="6"/>
      <c r="BF5" s="6"/>
      <c r="BG5" s="4">
        <f t="shared" si="4"/>
        <v>1510950.0033333334</v>
      </c>
      <c r="BH5" s="4">
        <f t="shared" si="5"/>
        <v>9891.25</v>
      </c>
      <c r="BI5" s="4">
        <f t="shared" si="6"/>
        <v>1447.5</v>
      </c>
      <c r="BJ5" s="4">
        <f t="shared" si="7"/>
        <v>2660.1833333333334</v>
      </c>
      <c r="BK5" s="4">
        <f t="shared" si="8"/>
        <v>2023.2833333333333</v>
      </c>
      <c r="BL5" s="4">
        <f t="shared" si="9"/>
        <v>145052.36666666667</v>
      </c>
      <c r="BM5" s="4">
        <f t="shared" si="10"/>
        <v>80049</v>
      </c>
      <c r="BN5" s="4">
        <f t="shared" si="11"/>
        <v>14632.616666666665</v>
      </c>
      <c r="BO5" s="4">
        <f t="shared" si="12"/>
        <v>868.5</v>
      </c>
      <c r="BP5" s="4">
        <f t="shared" si="13"/>
        <v>6478.3666666666668</v>
      </c>
      <c r="BQ5" s="4">
        <f t="shared" si="14"/>
        <v>256.04000000000002</v>
      </c>
      <c r="BR5" s="4">
        <f t="shared" si="15"/>
        <v>36262.80333333333</v>
      </c>
      <c r="BS5" s="4">
        <f t="shared" si="16"/>
        <v>19431.883333333331</v>
      </c>
      <c r="BT5" s="61">
        <f t="shared" ref="BT5:BT28" si="18">SUM(BG5:BS5)</f>
        <v>1830003.7966666669</v>
      </c>
    </row>
    <row r="6" spans="1:72" ht="13.5" thickBot="1" x14ac:dyDescent="0.25">
      <c r="A6" s="42"/>
      <c r="B6" s="2" t="s">
        <v>25</v>
      </c>
      <c r="C6" s="2" t="s">
        <v>26</v>
      </c>
      <c r="D6" s="4">
        <v>1436261.98</v>
      </c>
      <c r="E6" s="3"/>
      <c r="F6" s="3"/>
      <c r="G6" s="5">
        <v>158</v>
      </c>
      <c r="H6" s="7">
        <v>158</v>
      </c>
      <c r="I6" s="6"/>
      <c r="J6" s="6"/>
      <c r="K6" s="4">
        <v>1436261.98</v>
      </c>
      <c r="L6" s="4">
        <v>4858.5</v>
      </c>
      <c r="M6" s="5">
        <v>711</v>
      </c>
      <c r="N6" s="4">
        <v>1306.6600000000001</v>
      </c>
      <c r="O6" s="4">
        <v>993.82</v>
      </c>
      <c r="P6" s="4">
        <v>71248.52</v>
      </c>
      <c r="Q6" s="4">
        <v>40869.120000000003</v>
      </c>
      <c r="R6" s="4">
        <v>7187.42</v>
      </c>
      <c r="S6" s="4">
        <v>426.6</v>
      </c>
      <c r="T6" s="4">
        <v>3182.12</v>
      </c>
      <c r="U6" s="4">
        <v>1408.22</v>
      </c>
      <c r="V6" s="4">
        <v>34470.28</v>
      </c>
      <c r="W6" s="4">
        <v>9544.7800000000007</v>
      </c>
      <c r="X6" s="4">
        <f t="shared" si="0"/>
        <v>1612469.0200000003</v>
      </c>
      <c r="Y6" s="19"/>
      <c r="Z6" s="21" t="s">
        <v>25</v>
      </c>
      <c r="AA6" s="21" t="s">
        <v>26</v>
      </c>
      <c r="AB6" s="4">
        <v>1372218.06</v>
      </c>
      <c r="AC6" s="3"/>
      <c r="AD6" s="3"/>
      <c r="AE6" s="5">
        <v>151</v>
      </c>
      <c r="AF6" s="7">
        <v>151</v>
      </c>
      <c r="AG6" s="6"/>
      <c r="AH6" s="6"/>
      <c r="AI6" s="4">
        <v>1372218.06</v>
      </c>
      <c r="AJ6" s="4">
        <v>4643.25</v>
      </c>
      <c r="AK6" s="4">
        <v>679.5</v>
      </c>
      <c r="AL6" s="4">
        <v>1248.77</v>
      </c>
      <c r="AM6" s="4">
        <v>949.79</v>
      </c>
      <c r="AN6" s="4">
        <v>68091.94</v>
      </c>
      <c r="AO6" s="4">
        <v>33130.89</v>
      </c>
      <c r="AP6" s="4">
        <v>6868.99</v>
      </c>
      <c r="AQ6" s="4">
        <v>407.7</v>
      </c>
      <c r="AR6" s="4">
        <v>3041.14</v>
      </c>
      <c r="AS6" s="4">
        <v>1536.06</v>
      </c>
      <c r="AT6" s="4">
        <v>32933.24</v>
      </c>
      <c r="AU6" s="4">
        <v>9121.91</v>
      </c>
      <c r="AV6" s="4">
        <f t="shared" si="1"/>
        <v>1534871.2399999998</v>
      </c>
      <c r="AW6" s="19"/>
      <c r="AX6" s="21" t="s">
        <v>25</v>
      </c>
      <c r="AY6" s="21" t="s">
        <v>26</v>
      </c>
      <c r="AZ6" s="4">
        <f t="shared" si="17"/>
        <v>1393566.0333333334</v>
      </c>
      <c r="BA6" s="4">
        <f t="shared" si="2"/>
        <v>0</v>
      </c>
      <c r="BB6" s="4">
        <f t="shared" si="3"/>
        <v>0</v>
      </c>
      <c r="BC6" s="5">
        <v>158</v>
      </c>
      <c r="BD6" s="7">
        <v>158</v>
      </c>
      <c r="BE6" s="6"/>
      <c r="BF6" s="6"/>
      <c r="BG6" s="4">
        <f t="shared" si="4"/>
        <v>1393566.0333333334</v>
      </c>
      <c r="BH6" s="4">
        <f t="shared" si="5"/>
        <v>4715</v>
      </c>
      <c r="BI6" s="4">
        <f t="shared" si="6"/>
        <v>690</v>
      </c>
      <c r="BJ6" s="4">
        <f t="shared" si="7"/>
        <v>1268.0666666666666</v>
      </c>
      <c r="BK6" s="4">
        <f t="shared" si="8"/>
        <v>964.4666666666667</v>
      </c>
      <c r="BL6" s="4">
        <f t="shared" si="9"/>
        <v>69144.133333333331</v>
      </c>
      <c r="BM6" s="4">
        <f t="shared" si="10"/>
        <v>35710.300000000003</v>
      </c>
      <c r="BN6" s="4">
        <f t="shared" si="11"/>
        <v>6975.1333333333332</v>
      </c>
      <c r="BO6" s="4">
        <f t="shared" si="12"/>
        <v>414</v>
      </c>
      <c r="BP6" s="4">
        <f t="shared" si="13"/>
        <v>3088.1333333333332</v>
      </c>
      <c r="BQ6" s="4">
        <f t="shared" si="14"/>
        <v>1493.4466666666667</v>
      </c>
      <c r="BR6" s="4">
        <f t="shared" si="15"/>
        <v>33445.586666666662</v>
      </c>
      <c r="BS6" s="4">
        <f t="shared" si="16"/>
        <v>9262.8666666666668</v>
      </c>
      <c r="BT6" s="61">
        <f t="shared" si="18"/>
        <v>1560737.1666666667</v>
      </c>
    </row>
    <row r="7" spans="1:72" ht="13.5" thickBot="1" x14ac:dyDescent="0.25">
      <c r="A7" s="41" t="s">
        <v>28</v>
      </c>
      <c r="B7" s="2" t="s">
        <v>29</v>
      </c>
      <c r="C7" s="2" t="s">
        <v>30</v>
      </c>
      <c r="D7" s="4">
        <v>1677522.35</v>
      </c>
      <c r="E7" s="3"/>
      <c r="F7" s="3"/>
      <c r="G7" s="5">
        <v>184</v>
      </c>
      <c r="H7" s="7">
        <v>184</v>
      </c>
      <c r="I7" s="6"/>
      <c r="J7" s="6"/>
      <c r="K7" s="4">
        <v>1677522.35</v>
      </c>
      <c r="L7" s="5">
        <v>5658</v>
      </c>
      <c r="M7" s="5">
        <v>828</v>
      </c>
      <c r="N7" s="4">
        <v>1521.68</v>
      </c>
      <c r="O7" s="4">
        <v>1157.3599999999999</v>
      </c>
      <c r="P7" s="4">
        <v>82972.960000000006</v>
      </c>
      <c r="Q7" s="4">
        <v>41599.97</v>
      </c>
      <c r="R7" s="4">
        <v>8370.16</v>
      </c>
      <c r="S7" s="4">
        <v>496.8</v>
      </c>
      <c r="T7" s="4">
        <v>3705.76</v>
      </c>
      <c r="U7" s="4">
        <v>1408.22</v>
      </c>
      <c r="V7" s="4">
        <v>40260.53</v>
      </c>
      <c r="W7" s="4">
        <v>11115.44</v>
      </c>
      <c r="X7" s="4">
        <f t="shared" si="0"/>
        <v>1876617.23</v>
      </c>
      <c r="Y7" s="22" t="s">
        <v>28</v>
      </c>
      <c r="Z7" s="21" t="s">
        <v>29</v>
      </c>
      <c r="AA7" s="21" t="s">
        <v>30</v>
      </c>
      <c r="AB7" s="4">
        <v>1724148.19</v>
      </c>
      <c r="AC7" s="3"/>
      <c r="AD7" s="3"/>
      <c r="AE7" s="5">
        <v>189</v>
      </c>
      <c r="AF7" s="7">
        <v>189</v>
      </c>
      <c r="AG7" s="6"/>
      <c r="AH7" s="6"/>
      <c r="AI7" s="4">
        <v>1724148.19</v>
      </c>
      <c r="AJ7" s="4">
        <v>5811.75</v>
      </c>
      <c r="AK7" s="4">
        <v>850.5</v>
      </c>
      <c r="AL7" s="4">
        <v>1563.03</v>
      </c>
      <c r="AM7" s="4">
        <v>1188.81</v>
      </c>
      <c r="AN7" s="4">
        <v>85227.66</v>
      </c>
      <c r="AO7" s="4">
        <v>43988.43</v>
      </c>
      <c r="AP7" s="4">
        <v>8597.61</v>
      </c>
      <c r="AQ7" s="4">
        <v>510.3</v>
      </c>
      <c r="AR7" s="4">
        <v>3806.46</v>
      </c>
      <c r="AS7" s="4">
        <v>1791.92</v>
      </c>
      <c r="AT7" s="4">
        <v>41379.57</v>
      </c>
      <c r="AU7" s="4">
        <v>11417.49</v>
      </c>
      <c r="AV7" s="4">
        <f t="shared" si="1"/>
        <v>1930281.72</v>
      </c>
      <c r="AW7" s="22" t="s">
        <v>28</v>
      </c>
      <c r="AX7" s="21" t="s">
        <v>29</v>
      </c>
      <c r="AY7" s="21" t="s">
        <v>30</v>
      </c>
      <c r="AZ7" s="4">
        <f t="shared" si="17"/>
        <v>1708606.2433333334</v>
      </c>
      <c r="BA7" s="4">
        <f t="shared" si="2"/>
        <v>0</v>
      </c>
      <c r="BB7" s="4">
        <f t="shared" si="3"/>
        <v>0</v>
      </c>
      <c r="BC7" s="5">
        <v>184</v>
      </c>
      <c r="BD7" s="7">
        <v>184</v>
      </c>
      <c r="BE7" s="6"/>
      <c r="BF7" s="6"/>
      <c r="BG7" s="4">
        <f t="shared" si="4"/>
        <v>1708606.2433333334</v>
      </c>
      <c r="BH7" s="4">
        <f t="shared" si="5"/>
        <v>5760.5</v>
      </c>
      <c r="BI7" s="4">
        <f t="shared" si="6"/>
        <v>843</v>
      </c>
      <c r="BJ7" s="4">
        <f t="shared" si="7"/>
        <v>1549.2466666666667</v>
      </c>
      <c r="BK7" s="4">
        <f t="shared" si="8"/>
        <v>1178.3266666666666</v>
      </c>
      <c r="BL7" s="4">
        <f t="shared" si="9"/>
        <v>84476.093333333338</v>
      </c>
      <c r="BM7" s="4">
        <f t="shared" si="10"/>
        <v>43192.276666666665</v>
      </c>
      <c r="BN7" s="4">
        <f t="shared" si="11"/>
        <v>8521.7933333333349</v>
      </c>
      <c r="BO7" s="4">
        <f t="shared" si="12"/>
        <v>505.79999999999995</v>
      </c>
      <c r="BP7" s="4">
        <f t="shared" si="13"/>
        <v>3772.8933333333334</v>
      </c>
      <c r="BQ7" s="4">
        <f t="shared" si="14"/>
        <v>1664.0200000000002</v>
      </c>
      <c r="BR7" s="4">
        <f t="shared" si="15"/>
        <v>41006.556666666671</v>
      </c>
      <c r="BS7" s="4">
        <f t="shared" si="16"/>
        <v>11316.806666666667</v>
      </c>
      <c r="BT7" s="61">
        <f t="shared" si="18"/>
        <v>1912393.5566666666</v>
      </c>
    </row>
    <row r="8" spans="1:72" ht="13.5" thickBot="1" x14ac:dyDescent="0.25">
      <c r="A8" s="42"/>
      <c r="B8" s="2" t="s">
        <v>31</v>
      </c>
      <c r="C8" s="2" t="s">
        <v>32</v>
      </c>
      <c r="D8" s="4">
        <v>3213753.23</v>
      </c>
      <c r="E8" s="3"/>
      <c r="F8" s="3"/>
      <c r="G8" s="5">
        <v>516</v>
      </c>
      <c r="H8" s="7">
        <v>516</v>
      </c>
      <c r="I8" s="6"/>
      <c r="J8" s="6"/>
      <c r="K8" s="4">
        <v>3213753.23</v>
      </c>
      <c r="L8" s="5">
        <v>15867</v>
      </c>
      <c r="M8" s="5">
        <v>2322</v>
      </c>
      <c r="N8" s="4">
        <v>4267.32</v>
      </c>
      <c r="O8" s="4">
        <v>3245.64</v>
      </c>
      <c r="P8" s="4">
        <v>232685.04</v>
      </c>
      <c r="Q8" s="4">
        <v>178230.84</v>
      </c>
      <c r="R8" s="4">
        <v>23472.84</v>
      </c>
      <c r="S8" s="4">
        <v>1393.2</v>
      </c>
      <c r="T8" s="4">
        <v>10392.24</v>
      </c>
      <c r="U8" s="4">
        <v>2816.44</v>
      </c>
      <c r="V8" s="4">
        <v>77130.080000000002</v>
      </c>
      <c r="W8" s="4">
        <v>31171.56</v>
      </c>
      <c r="X8" s="4">
        <f t="shared" si="0"/>
        <v>3796747.43</v>
      </c>
      <c r="Y8" s="22"/>
      <c r="Z8" s="21" t="s">
        <v>31</v>
      </c>
      <c r="AA8" s="21" t="s">
        <v>32</v>
      </c>
      <c r="AB8" s="4">
        <v>3128619.88</v>
      </c>
      <c r="AC8" s="3"/>
      <c r="AD8" s="3"/>
      <c r="AE8" s="5">
        <v>503</v>
      </c>
      <c r="AF8" s="7">
        <v>503</v>
      </c>
      <c r="AG8" s="6"/>
      <c r="AH8" s="6"/>
      <c r="AI8" s="4">
        <v>3128619.88</v>
      </c>
      <c r="AJ8" s="4">
        <v>15467.25</v>
      </c>
      <c r="AK8" s="4">
        <v>2263.5</v>
      </c>
      <c r="AL8" s="4">
        <v>4159.8100000000004</v>
      </c>
      <c r="AM8" s="4">
        <v>3163.87</v>
      </c>
      <c r="AN8" s="4">
        <v>226822.82</v>
      </c>
      <c r="AO8" s="4">
        <v>161340.6</v>
      </c>
      <c r="AP8" s="4">
        <v>22881.47</v>
      </c>
      <c r="AQ8" s="4">
        <v>1358.1</v>
      </c>
      <c r="AR8" s="4">
        <v>10130.42</v>
      </c>
      <c r="AS8" s="4">
        <v>1920.3</v>
      </c>
      <c r="AT8" s="4">
        <v>75086.880000000005</v>
      </c>
      <c r="AU8" s="4">
        <v>30386.23</v>
      </c>
      <c r="AV8" s="4">
        <f t="shared" si="1"/>
        <v>3683601.13</v>
      </c>
      <c r="AW8" s="22"/>
      <c r="AX8" s="21" t="s">
        <v>31</v>
      </c>
      <c r="AY8" s="21" t="s">
        <v>32</v>
      </c>
      <c r="AZ8" s="4">
        <f t="shared" si="17"/>
        <v>3156997.6633333331</v>
      </c>
      <c r="BA8" s="4">
        <f t="shared" si="2"/>
        <v>0</v>
      </c>
      <c r="BB8" s="4">
        <f t="shared" si="3"/>
        <v>0</v>
      </c>
      <c r="BC8" s="5">
        <v>516</v>
      </c>
      <c r="BD8" s="7">
        <v>516</v>
      </c>
      <c r="BE8" s="6"/>
      <c r="BF8" s="6"/>
      <c r="BG8" s="4">
        <f t="shared" si="4"/>
        <v>3156997.6633333331</v>
      </c>
      <c r="BH8" s="4">
        <f t="shared" si="5"/>
        <v>15600.5</v>
      </c>
      <c r="BI8" s="4">
        <f t="shared" si="6"/>
        <v>2283</v>
      </c>
      <c r="BJ8" s="4">
        <f t="shared" si="7"/>
        <v>4195.6466666666665</v>
      </c>
      <c r="BK8" s="4">
        <f t="shared" si="8"/>
        <v>3191.1266666666661</v>
      </c>
      <c r="BL8" s="4">
        <f t="shared" si="9"/>
        <v>228776.89333333337</v>
      </c>
      <c r="BM8" s="4">
        <f t="shared" si="10"/>
        <v>166970.68</v>
      </c>
      <c r="BN8" s="4">
        <f t="shared" si="11"/>
        <v>23078.593333333334</v>
      </c>
      <c r="BO8" s="4">
        <f t="shared" si="12"/>
        <v>1369.8</v>
      </c>
      <c r="BP8" s="4">
        <f t="shared" si="13"/>
        <v>10217.693333333333</v>
      </c>
      <c r="BQ8" s="4">
        <f t="shared" si="14"/>
        <v>2219.0133333333333</v>
      </c>
      <c r="BR8" s="4">
        <f t="shared" si="15"/>
        <v>75767.94666666667</v>
      </c>
      <c r="BS8" s="4">
        <f t="shared" si="16"/>
        <v>30648.006666666668</v>
      </c>
      <c r="BT8" s="61">
        <f t="shared" si="18"/>
        <v>3721316.563333333</v>
      </c>
    </row>
    <row r="9" spans="1:72" ht="13.5" thickBot="1" x14ac:dyDescent="0.25">
      <c r="A9" s="2" t="s">
        <v>33</v>
      </c>
      <c r="B9" s="2" t="s">
        <v>34</v>
      </c>
      <c r="C9" s="2" t="s">
        <v>35</v>
      </c>
      <c r="D9" s="4">
        <v>2294418.66</v>
      </c>
      <c r="E9" s="3"/>
      <c r="F9" s="3"/>
      <c r="G9" s="5">
        <v>383</v>
      </c>
      <c r="H9" s="7">
        <v>383</v>
      </c>
      <c r="I9" s="6"/>
      <c r="J9" s="6"/>
      <c r="K9" s="4">
        <v>2294418.66</v>
      </c>
      <c r="L9" s="4">
        <v>11777.25</v>
      </c>
      <c r="M9" s="4">
        <v>1723.5</v>
      </c>
      <c r="N9" s="4">
        <v>3167.41</v>
      </c>
      <c r="O9" s="4">
        <v>2409.0700000000002</v>
      </c>
      <c r="P9" s="4">
        <v>172710.02</v>
      </c>
      <c r="Q9" s="4">
        <v>85765.85</v>
      </c>
      <c r="R9" s="4">
        <v>17422.669999999998</v>
      </c>
      <c r="S9" s="4">
        <v>1034.0999999999999</v>
      </c>
      <c r="T9" s="4">
        <v>7713.62</v>
      </c>
      <c r="U9" s="4">
        <v>2048.14</v>
      </c>
      <c r="V9" s="4">
        <v>55066.04</v>
      </c>
      <c r="W9" s="4">
        <v>23137.03</v>
      </c>
      <c r="X9" s="4">
        <f t="shared" si="0"/>
        <v>2678393.3600000003</v>
      </c>
      <c r="Y9" s="22" t="s">
        <v>33</v>
      </c>
      <c r="Z9" s="21" t="s">
        <v>34</v>
      </c>
      <c r="AA9" s="21" t="s">
        <v>35</v>
      </c>
      <c r="AB9" s="4">
        <v>2288334.66</v>
      </c>
      <c r="AC9" s="3"/>
      <c r="AD9" s="3"/>
      <c r="AE9" s="5">
        <v>380</v>
      </c>
      <c r="AF9" s="7">
        <v>380</v>
      </c>
      <c r="AG9" s="6"/>
      <c r="AH9" s="6"/>
      <c r="AI9" s="4">
        <v>2288334.66</v>
      </c>
      <c r="AJ9" s="5">
        <v>11685</v>
      </c>
      <c r="AK9" s="5">
        <v>1710</v>
      </c>
      <c r="AL9" s="4">
        <v>3142.6</v>
      </c>
      <c r="AM9" s="4">
        <v>2390.1999999999998</v>
      </c>
      <c r="AN9" s="4">
        <v>171357.2</v>
      </c>
      <c r="AO9" s="4">
        <v>76605.75</v>
      </c>
      <c r="AP9" s="4">
        <v>17286.2</v>
      </c>
      <c r="AQ9" s="5">
        <v>1026</v>
      </c>
      <c r="AR9" s="4">
        <v>7653.2</v>
      </c>
      <c r="AS9" s="4">
        <v>1536.24</v>
      </c>
      <c r="AT9" s="4">
        <v>54920.04</v>
      </c>
      <c r="AU9" s="4">
        <v>22955.8</v>
      </c>
      <c r="AV9" s="4">
        <f t="shared" si="1"/>
        <v>2660602.8900000011</v>
      </c>
      <c r="AW9" s="22" t="s">
        <v>33</v>
      </c>
      <c r="AX9" s="21" t="s">
        <v>34</v>
      </c>
      <c r="AY9" s="21" t="s">
        <v>35</v>
      </c>
      <c r="AZ9" s="4">
        <f t="shared" si="17"/>
        <v>2290362.66</v>
      </c>
      <c r="BA9" s="4">
        <f t="shared" si="2"/>
        <v>0</v>
      </c>
      <c r="BB9" s="4">
        <f t="shared" si="3"/>
        <v>0</v>
      </c>
      <c r="BC9" s="5">
        <v>383</v>
      </c>
      <c r="BD9" s="7">
        <v>383</v>
      </c>
      <c r="BE9" s="6"/>
      <c r="BF9" s="6"/>
      <c r="BG9" s="4">
        <f t="shared" si="4"/>
        <v>2290362.66</v>
      </c>
      <c r="BH9" s="4">
        <f t="shared" si="5"/>
        <v>11715.75</v>
      </c>
      <c r="BI9" s="4">
        <f t="shared" si="6"/>
        <v>1714.5</v>
      </c>
      <c r="BJ9" s="4">
        <f t="shared" si="7"/>
        <v>3150.87</v>
      </c>
      <c r="BK9" s="4">
        <f t="shared" si="8"/>
        <v>2396.4899999999998</v>
      </c>
      <c r="BL9" s="4">
        <f t="shared" si="9"/>
        <v>171808.14</v>
      </c>
      <c r="BM9" s="4">
        <f t="shared" si="10"/>
        <v>79659.116666666669</v>
      </c>
      <c r="BN9" s="4">
        <f t="shared" si="11"/>
        <v>17331.689999999999</v>
      </c>
      <c r="BO9" s="4">
        <f t="shared" si="12"/>
        <v>1028.7</v>
      </c>
      <c r="BP9" s="4">
        <f t="shared" si="13"/>
        <v>7673.34</v>
      </c>
      <c r="BQ9" s="4">
        <f t="shared" si="14"/>
        <v>1706.8733333333334</v>
      </c>
      <c r="BR9" s="4">
        <f t="shared" si="15"/>
        <v>54968.706666666665</v>
      </c>
      <c r="BS9" s="4">
        <f t="shared" si="16"/>
        <v>23016.21</v>
      </c>
      <c r="BT9" s="61">
        <f t="shared" si="18"/>
        <v>2666533.0466666673</v>
      </c>
    </row>
    <row r="10" spans="1:72" ht="13.5" thickBot="1" x14ac:dyDescent="0.25">
      <c r="A10" s="41" t="s">
        <v>36</v>
      </c>
      <c r="B10" s="2" t="s">
        <v>37</v>
      </c>
      <c r="C10" s="2" t="s">
        <v>38</v>
      </c>
      <c r="D10" s="4">
        <v>2075269.22</v>
      </c>
      <c r="E10" s="4">
        <v>14574.93</v>
      </c>
      <c r="F10" s="4">
        <v>56159.16</v>
      </c>
      <c r="G10" s="5">
        <v>662</v>
      </c>
      <c r="H10" s="7">
        <v>638</v>
      </c>
      <c r="I10" s="7">
        <v>4</v>
      </c>
      <c r="J10" s="7">
        <v>20</v>
      </c>
      <c r="K10" s="4">
        <v>2146003.31</v>
      </c>
      <c r="L10" s="4">
        <v>23106.28</v>
      </c>
      <c r="M10" s="5">
        <v>2979</v>
      </c>
      <c r="N10" s="4">
        <v>5474.74</v>
      </c>
      <c r="O10" s="4">
        <v>4163.9799999999996</v>
      </c>
      <c r="P10" s="4">
        <v>293115.32</v>
      </c>
      <c r="Q10" s="4">
        <v>216473.09</v>
      </c>
      <c r="R10" s="4">
        <v>30114.38</v>
      </c>
      <c r="S10" s="4">
        <v>1722.6</v>
      </c>
      <c r="T10" s="4">
        <v>12849.32</v>
      </c>
      <c r="U10" s="5">
        <v>6271</v>
      </c>
      <c r="V10" s="4">
        <v>51504.08</v>
      </c>
      <c r="W10" s="4">
        <v>38541.58</v>
      </c>
      <c r="X10" s="4">
        <f t="shared" si="0"/>
        <v>2832318.6799999997</v>
      </c>
      <c r="Y10" s="22" t="s">
        <v>36</v>
      </c>
      <c r="Z10" s="21" t="s">
        <v>37</v>
      </c>
      <c r="AA10" s="21" t="s">
        <v>38</v>
      </c>
      <c r="AB10" s="4">
        <v>2112030.92</v>
      </c>
      <c r="AC10" s="4">
        <v>88332.91</v>
      </c>
      <c r="AD10" s="4">
        <v>56159.16</v>
      </c>
      <c r="AE10" s="5">
        <v>653</v>
      </c>
      <c r="AF10" s="7">
        <v>615</v>
      </c>
      <c r="AG10" s="7">
        <v>20</v>
      </c>
      <c r="AH10" s="7">
        <v>18</v>
      </c>
      <c r="AI10" s="4">
        <v>2256522.9900000002</v>
      </c>
      <c r="AJ10" s="4">
        <v>22730.400000000001</v>
      </c>
      <c r="AK10" s="4">
        <v>2938.5</v>
      </c>
      <c r="AL10" s="4">
        <v>5400.31</v>
      </c>
      <c r="AM10" s="4">
        <v>4107.37</v>
      </c>
      <c r="AN10" s="4">
        <v>285902.8</v>
      </c>
      <c r="AO10" s="4">
        <v>187499.37</v>
      </c>
      <c r="AP10" s="4">
        <v>29704.97</v>
      </c>
      <c r="AQ10" s="4">
        <v>1660.5</v>
      </c>
      <c r="AR10" s="4">
        <v>12386.1</v>
      </c>
      <c r="AS10" s="4">
        <v>4735.4799999999996</v>
      </c>
      <c r="AT10" s="4">
        <v>54156.57</v>
      </c>
      <c r="AU10" s="4">
        <v>37152.15</v>
      </c>
      <c r="AV10" s="4">
        <f t="shared" si="1"/>
        <v>2904897.5100000002</v>
      </c>
      <c r="AW10" s="22" t="s">
        <v>36</v>
      </c>
      <c r="AX10" s="21" t="s">
        <v>37</v>
      </c>
      <c r="AY10" s="21" t="s">
        <v>38</v>
      </c>
      <c r="AZ10" s="4">
        <f t="shared" si="17"/>
        <v>2099777.02</v>
      </c>
      <c r="BA10" s="4">
        <f t="shared" si="2"/>
        <v>63746.916666666664</v>
      </c>
      <c r="BB10" s="4">
        <f t="shared" si="3"/>
        <v>56159.16</v>
      </c>
      <c r="BC10" s="5">
        <v>662</v>
      </c>
      <c r="BD10" s="7">
        <v>638</v>
      </c>
      <c r="BE10" s="7">
        <v>4</v>
      </c>
      <c r="BF10" s="7">
        <v>20</v>
      </c>
      <c r="BG10" s="4">
        <f t="shared" si="4"/>
        <v>2219683.0966666667</v>
      </c>
      <c r="BH10" s="4">
        <f t="shared" si="5"/>
        <v>22855.693333333333</v>
      </c>
      <c r="BI10" s="4">
        <f t="shared" si="6"/>
        <v>2952</v>
      </c>
      <c r="BJ10" s="4">
        <f t="shared" si="7"/>
        <v>5425.12</v>
      </c>
      <c r="BK10" s="4">
        <f t="shared" si="8"/>
        <v>4126.24</v>
      </c>
      <c r="BL10" s="4">
        <f t="shared" si="9"/>
        <v>288306.97333333333</v>
      </c>
      <c r="BM10" s="4">
        <f t="shared" si="10"/>
        <v>197157.27666666667</v>
      </c>
      <c r="BN10" s="4">
        <f t="shared" si="11"/>
        <v>29841.440000000002</v>
      </c>
      <c r="BO10" s="4">
        <f t="shared" si="12"/>
        <v>1681.1999999999998</v>
      </c>
      <c r="BP10" s="4">
        <f t="shared" si="13"/>
        <v>12540.506666666666</v>
      </c>
      <c r="BQ10" s="4">
        <f t="shared" si="14"/>
        <v>5247.32</v>
      </c>
      <c r="BR10" s="4">
        <f t="shared" si="15"/>
        <v>53272.406666666662</v>
      </c>
      <c r="BS10" s="4">
        <f t="shared" si="16"/>
        <v>37615.293333333335</v>
      </c>
      <c r="BT10" s="61">
        <f t="shared" si="18"/>
        <v>2880704.5666666673</v>
      </c>
    </row>
    <row r="11" spans="1:72" ht="13.5" thickBot="1" x14ac:dyDescent="0.25">
      <c r="A11" s="42"/>
      <c r="B11" s="2" t="s">
        <v>39</v>
      </c>
      <c r="C11" s="2" t="s">
        <v>40</v>
      </c>
      <c r="D11" s="4">
        <v>497048.38</v>
      </c>
      <c r="E11" s="4">
        <v>44166.46</v>
      </c>
      <c r="F11" s="4">
        <v>56159.16</v>
      </c>
      <c r="G11" s="5">
        <v>94</v>
      </c>
      <c r="H11" s="7">
        <v>70</v>
      </c>
      <c r="I11" s="7">
        <v>11</v>
      </c>
      <c r="J11" s="7">
        <v>13</v>
      </c>
      <c r="K11" s="5">
        <v>597374</v>
      </c>
      <c r="L11" s="4">
        <v>3192.2</v>
      </c>
      <c r="M11" s="5">
        <v>423</v>
      </c>
      <c r="N11" s="4">
        <v>777.38</v>
      </c>
      <c r="O11" s="4">
        <v>591.26</v>
      </c>
      <c r="P11" s="4">
        <v>36981.4</v>
      </c>
      <c r="Q11" s="4">
        <v>46095.81</v>
      </c>
      <c r="R11" s="4">
        <v>4276.0600000000004</v>
      </c>
      <c r="S11" s="5">
        <v>189</v>
      </c>
      <c r="T11" s="4">
        <v>1409.8</v>
      </c>
      <c r="U11" s="4">
        <v>128.02000000000001</v>
      </c>
      <c r="V11" s="4">
        <v>14336.98</v>
      </c>
      <c r="W11" s="4">
        <v>4228.7</v>
      </c>
      <c r="X11" s="4">
        <f t="shared" si="0"/>
        <v>710003.6100000001</v>
      </c>
      <c r="Y11" s="22"/>
      <c r="Z11" s="21" t="s">
        <v>39</v>
      </c>
      <c r="AA11" s="21" t="s">
        <v>40</v>
      </c>
      <c r="AB11" s="4">
        <v>491794.2</v>
      </c>
      <c r="AC11" s="4">
        <v>14574.93</v>
      </c>
      <c r="AD11" s="4">
        <v>98384.08</v>
      </c>
      <c r="AE11" s="5">
        <v>98</v>
      </c>
      <c r="AF11" s="7">
        <v>72</v>
      </c>
      <c r="AG11" s="7">
        <v>3</v>
      </c>
      <c r="AH11" s="7">
        <v>23</v>
      </c>
      <c r="AI11" s="4">
        <v>604753.21</v>
      </c>
      <c r="AJ11" s="4">
        <v>3323.82</v>
      </c>
      <c r="AK11" s="5">
        <v>441</v>
      </c>
      <c r="AL11" s="4">
        <v>810.46</v>
      </c>
      <c r="AM11" s="4">
        <v>616.41999999999996</v>
      </c>
      <c r="AN11" s="4">
        <v>38334.58</v>
      </c>
      <c r="AO11" s="4">
        <v>41121.99</v>
      </c>
      <c r="AP11" s="4">
        <v>4458.0200000000004</v>
      </c>
      <c r="AQ11" s="4">
        <v>194.4</v>
      </c>
      <c r="AR11" s="4">
        <v>1450.08</v>
      </c>
      <c r="AS11" s="5">
        <v>0</v>
      </c>
      <c r="AT11" s="4">
        <v>14514.09</v>
      </c>
      <c r="AU11" s="4">
        <v>4349.5200000000004</v>
      </c>
      <c r="AV11" s="4">
        <f t="shared" si="1"/>
        <v>714367.58999999985</v>
      </c>
      <c r="AW11" s="22"/>
      <c r="AX11" s="21" t="s">
        <v>39</v>
      </c>
      <c r="AY11" s="21" t="s">
        <v>40</v>
      </c>
      <c r="AZ11" s="4">
        <f t="shared" si="17"/>
        <v>493545.59333333332</v>
      </c>
      <c r="BA11" s="4">
        <f t="shared" si="2"/>
        <v>24438.773333333334</v>
      </c>
      <c r="BB11" s="4">
        <f t="shared" si="3"/>
        <v>84309.106666666674</v>
      </c>
      <c r="BC11" s="5">
        <v>94</v>
      </c>
      <c r="BD11" s="7">
        <v>70</v>
      </c>
      <c r="BE11" s="7">
        <v>11</v>
      </c>
      <c r="BF11" s="7">
        <v>13</v>
      </c>
      <c r="BG11" s="4">
        <f t="shared" si="4"/>
        <v>602293.47333333327</v>
      </c>
      <c r="BH11" s="4">
        <f t="shared" si="5"/>
        <v>3279.9466666666667</v>
      </c>
      <c r="BI11" s="4">
        <f t="shared" si="6"/>
        <v>435</v>
      </c>
      <c r="BJ11" s="4">
        <f t="shared" si="7"/>
        <v>799.43333333333339</v>
      </c>
      <c r="BK11" s="4">
        <f t="shared" si="8"/>
        <v>608.0333333333333</v>
      </c>
      <c r="BL11" s="4">
        <f t="shared" si="9"/>
        <v>37883.520000000004</v>
      </c>
      <c r="BM11" s="4">
        <f t="shared" si="10"/>
        <v>42779.93</v>
      </c>
      <c r="BN11" s="4">
        <f t="shared" si="11"/>
        <v>4397.3666666666668</v>
      </c>
      <c r="BO11" s="4">
        <f t="shared" si="12"/>
        <v>192.6</v>
      </c>
      <c r="BP11" s="4">
        <f t="shared" si="13"/>
        <v>1436.6533333333332</v>
      </c>
      <c r="BQ11" s="4">
        <f t="shared" si="14"/>
        <v>42.673333333333339</v>
      </c>
      <c r="BR11" s="4">
        <f t="shared" si="15"/>
        <v>14455.053333333333</v>
      </c>
      <c r="BS11" s="4">
        <f t="shared" si="16"/>
        <v>4309.2466666666669</v>
      </c>
      <c r="BT11" s="61">
        <f t="shared" si="18"/>
        <v>712912.93</v>
      </c>
    </row>
    <row r="12" spans="1:72" ht="13.5" thickBot="1" x14ac:dyDescent="0.25">
      <c r="A12" s="42"/>
      <c r="B12" s="2" t="s">
        <v>41</v>
      </c>
      <c r="C12" s="2" t="s">
        <v>42</v>
      </c>
      <c r="D12" s="4">
        <v>680681.61</v>
      </c>
      <c r="E12" s="4">
        <v>22083.23</v>
      </c>
      <c r="F12" s="4">
        <v>147787.24</v>
      </c>
      <c r="G12" s="5">
        <v>158</v>
      </c>
      <c r="H12" s="7">
        <v>116</v>
      </c>
      <c r="I12" s="7">
        <v>8</v>
      </c>
      <c r="J12" s="7">
        <v>34</v>
      </c>
      <c r="K12" s="4">
        <v>850552.08</v>
      </c>
      <c r="L12" s="4">
        <v>5358.46</v>
      </c>
      <c r="M12" s="5">
        <v>711</v>
      </c>
      <c r="N12" s="4">
        <v>1306.6600000000001</v>
      </c>
      <c r="O12" s="4">
        <v>993.82</v>
      </c>
      <c r="P12" s="4">
        <v>61786.34</v>
      </c>
      <c r="Q12" s="4">
        <v>46454.61</v>
      </c>
      <c r="R12" s="4">
        <v>7187.42</v>
      </c>
      <c r="S12" s="4">
        <v>313.2</v>
      </c>
      <c r="T12" s="4">
        <v>2336.2399999999998</v>
      </c>
      <c r="U12" s="4">
        <v>1279.8399999999999</v>
      </c>
      <c r="V12" s="4">
        <v>20413.259999999998</v>
      </c>
      <c r="W12" s="4">
        <v>7007.56</v>
      </c>
      <c r="X12" s="4">
        <f t="shared" si="0"/>
        <v>1005700.4899999999</v>
      </c>
      <c r="Y12" s="22"/>
      <c r="Z12" s="21" t="s">
        <v>41</v>
      </c>
      <c r="AA12" s="21" t="s">
        <v>42</v>
      </c>
      <c r="AB12" s="4">
        <v>770087.04</v>
      </c>
      <c r="AC12" s="4">
        <v>22083.23</v>
      </c>
      <c r="AD12" s="4">
        <v>140609.01</v>
      </c>
      <c r="AE12" s="5">
        <v>179</v>
      </c>
      <c r="AF12" s="7">
        <v>136</v>
      </c>
      <c r="AG12" s="7">
        <v>8</v>
      </c>
      <c r="AH12" s="7">
        <v>35</v>
      </c>
      <c r="AI12" s="4">
        <v>932779.28</v>
      </c>
      <c r="AJ12" s="4">
        <v>6090.41</v>
      </c>
      <c r="AK12" s="4">
        <v>805.5</v>
      </c>
      <c r="AL12" s="4">
        <v>1480.33</v>
      </c>
      <c r="AM12" s="4">
        <v>1125.9100000000001</v>
      </c>
      <c r="AN12" s="4">
        <v>71030.789999999994</v>
      </c>
      <c r="AO12" s="4">
        <v>48797.74</v>
      </c>
      <c r="AP12" s="4">
        <v>8142.71</v>
      </c>
      <c r="AQ12" s="4">
        <v>367.2</v>
      </c>
      <c r="AR12" s="4">
        <v>2739.04</v>
      </c>
      <c r="AS12" s="4">
        <v>1023.98</v>
      </c>
      <c r="AT12" s="4">
        <v>22386.720000000001</v>
      </c>
      <c r="AU12" s="4">
        <v>8215.76</v>
      </c>
      <c r="AV12" s="4">
        <f t="shared" si="1"/>
        <v>1104985.3700000001</v>
      </c>
      <c r="AW12" s="22"/>
      <c r="AX12" s="21" t="s">
        <v>41</v>
      </c>
      <c r="AY12" s="21" t="s">
        <v>42</v>
      </c>
      <c r="AZ12" s="4">
        <f t="shared" si="17"/>
        <v>740285.23</v>
      </c>
      <c r="BA12" s="4">
        <f t="shared" si="2"/>
        <v>22083.23</v>
      </c>
      <c r="BB12" s="4">
        <f t="shared" si="3"/>
        <v>143001.75333333336</v>
      </c>
      <c r="BC12" s="5">
        <v>158</v>
      </c>
      <c r="BD12" s="7">
        <v>116</v>
      </c>
      <c r="BE12" s="7">
        <v>8</v>
      </c>
      <c r="BF12" s="7">
        <v>34</v>
      </c>
      <c r="BG12" s="4">
        <f t="shared" si="4"/>
        <v>905370.21333333338</v>
      </c>
      <c r="BH12" s="4">
        <f t="shared" si="5"/>
        <v>5846.4266666666663</v>
      </c>
      <c r="BI12" s="4">
        <f t="shared" si="6"/>
        <v>774</v>
      </c>
      <c r="BJ12" s="4">
        <f t="shared" si="7"/>
        <v>1422.44</v>
      </c>
      <c r="BK12" s="4">
        <f t="shared" si="8"/>
        <v>1081.8800000000001</v>
      </c>
      <c r="BL12" s="4">
        <f t="shared" si="9"/>
        <v>67949.306666666656</v>
      </c>
      <c r="BM12" s="4">
        <f t="shared" si="10"/>
        <v>48016.696666666663</v>
      </c>
      <c r="BN12" s="4">
        <f t="shared" si="11"/>
        <v>7824.2800000000007</v>
      </c>
      <c r="BO12" s="4">
        <f t="shared" si="12"/>
        <v>349.2</v>
      </c>
      <c r="BP12" s="4">
        <f t="shared" si="13"/>
        <v>2604.7733333333331</v>
      </c>
      <c r="BQ12" s="4">
        <f t="shared" si="14"/>
        <v>1109.2666666666667</v>
      </c>
      <c r="BR12" s="4">
        <f t="shared" si="15"/>
        <v>21728.9</v>
      </c>
      <c r="BS12" s="4">
        <f t="shared" si="16"/>
        <v>7813.0266666666666</v>
      </c>
      <c r="BT12" s="61">
        <f t="shared" si="18"/>
        <v>1071890.4099999999</v>
      </c>
    </row>
    <row r="13" spans="1:72" ht="13.5" thickBot="1" x14ac:dyDescent="0.25">
      <c r="A13" s="2" t="s">
        <v>43</v>
      </c>
      <c r="B13" s="2" t="s">
        <v>44</v>
      </c>
      <c r="C13" s="2" t="s">
        <v>45</v>
      </c>
      <c r="D13" s="4">
        <v>2364207.31</v>
      </c>
      <c r="E13" s="3"/>
      <c r="F13" s="3"/>
      <c r="G13" s="5">
        <v>374</v>
      </c>
      <c r="H13" s="7">
        <v>374</v>
      </c>
      <c r="I13" s="6"/>
      <c r="J13" s="6"/>
      <c r="K13" s="4">
        <v>2364207.31</v>
      </c>
      <c r="L13" s="4">
        <v>11500.5</v>
      </c>
      <c r="M13" s="5">
        <v>1683</v>
      </c>
      <c r="N13" s="4">
        <v>3092.98</v>
      </c>
      <c r="O13" s="4">
        <v>2352.46</v>
      </c>
      <c r="P13" s="4">
        <v>168651.56</v>
      </c>
      <c r="Q13" s="4">
        <v>127404.37</v>
      </c>
      <c r="R13" s="4">
        <v>17013.259999999998</v>
      </c>
      <c r="S13" s="4">
        <v>1009.8</v>
      </c>
      <c r="T13" s="4">
        <v>7532.36</v>
      </c>
      <c r="U13" s="4">
        <v>1536.24</v>
      </c>
      <c r="V13" s="4">
        <v>56740.959999999999</v>
      </c>
      <c r="W13" s="4">
        <v>22593.34</v>
      </c>
      <c r="X13" s="4">
        <f t="shared" si="0"/>
        <v>2785318.1399999997</v>
      </c>
      <c r="Y13" s="22" t="s">
        <v>43</v>
      </c>
      <c r="Z13" s="21" t="s">
        <v>44</v>
      </c>
      <c r="AA13" s="21" t="s">
        <v>45</v>
      </c>
      <c r="AB13" s="4">
        <v>2428152.4900000002</v>
      </c>
      <c r="AC13" s="3"/>
      <c r="AD13" s="3"/>
      <c r="AE13" s="5">
        <v>377</v>
      </c>
      <c r="AF13" s="7">
        <v>377</v>
      </c>
      <c r="AG13" s="6"/>
      <c r="AH13" s="6"/>
      <c r="AI13" s="4">
        <v>2428152.4900000002</v>
      </c>
      <c r="AJ13" s="4">
        <v>11592.75</v>
      </c>
      <c r="AK13" s="4">
        <v>1696.5</v>
      </c>
      <c r="AL13" s="4">
        <v>3117.79</v>
      </c>
      <c r="AM13" s="4">
        <v>2371.33</v>
      </c>
      <c r="AN13" s="4">
        <v>170004.38</v>
      </c>
      <c r="AO13" s="4">
        <v>105094.75</v>
      </c>
      <c r="AP13" s="4">
        <v>17149.73</v>
      </c>
      <c r="AQ13" s="4">
        <v>1017.9</v>
      </c>
      <c r="AR13" s="4">
        <v>7592.78</v>
      </c>
      <c r="AS13" s="4">
        <v>1280.02</v>
      </c>
      <c r="AT13" s="4">
        <v>58275.64</v>
      </c>
      <c r="AU13" s="4">
        <v>22774.57</v>
      </c>
      <c r="AV13" s="4">
        <f t="shared" si="1"/>
        <v>2830120.63</v>
      </c>
      <c r="AW13" s="22" t="s">
        <v>43</v>
      </c>
      <c r="AX13" s="21" t="s">
        <v>44</v>
      </c>
      <c r="AY13" s="21" t="s">
        <v>45</v>
      </c>
      <c r="AZ13" s="4">
        <f t="shared" si="17"/>
        <v>2406837.4300000002</v>
      </c>
      <c r="BA13" s="4">
        <f t="shared" si="2"/>
        <v>0</v>
      </c>
      <c r="BB13" s="4">
        <f t="shared" si="3"/>
        <v>0</v>
      </c>
      <c r="BC13" s="5">
        <v>374</v>
      </c>
      <c r="BD13" s="7">
        <v>374</v>
      </c>
      <c r="BE13" s="6"/>
      <c r="BF13" s="6"/>
      <c r="BG13" s="4">
        <f t="shared" si="4"/>
        <v>2406837.4300000002</v>
      </c>
      <c r="BH13" s="4">
        <f t="shared" si="5"/>
        <v>11562</v>
      </c>
      <c r="BI13" s="4">
        <f t="shared" si="6"/>
        <v>1692</v>
      </c>
      <c r="BJ13" s="4">
        <f t="shared" si="7"/>
        <v>3109.52</v>
      </c>
      <c r="BK13" s="4">
        <f t="shared" si="8"/>
        <v>2365.04</v>
      </c>
      <c r="BL13" s="4">
        <f t="shared" si="9"/>
        <v>169553.44</v>
      </c>
      <c r="BM13" s="4">
        <f t="shared" si="10"/>
        <v>112531.29000000001</v>
      </c>
      <c r="BN13" s="4">
        <f t="shared" si="11"/>
        <v>17104.239999999998</v>
      </c>
      <c r="BO13" s="4">
        <f t="shared" si="12"/>
        <v>1015.2</v>
      </c>
      <c r="BP13" s="4">
        <f t="shared" si="13"/>
        <v>7572.6399999999994</v>
      </c>
      <c r="BQ13" s="4">
        <f t="shared" si="14"/>
        <v>1365.4266666666667</v>
      </c>
      <c r="BR13" s="4">
        <f t="shared" si="15"/>
        <v>57764.08</v>
      </c>
      <c r="BS13" s="4">
        <f t="shared" si="16"/>
        <v>22714.16</v>
      </c>
      <c r="BT13" s="61">
        <f t="shared" si="18"/>
        <v>2815186.4666666677</v>
      </c>
    </row>
    <row r="14" spans="1:72" ht="13.5" thickBot="1" x14ac:dyDescent="0.25">
      <c r="A14" s="2" t="s">
        <v>46</v>
      </c>
      <c r="B14" s="2" t="s">
        <v>47</v>
      </c>
      <c r="C14" s="2" t="s">
        <v>48</v>
      </c>
      <c r="D14" s="4">
        <v>341537.68</v>
      </c>
      <c r="E14" s="3"/>
      <c r="F14" s="3"/>
      <c r="G14" s="5">
        <v>21</v>
      </c>
      <c r="H14" s="7">
        <v>21</v>
      </c>
      <c r="I14" s="6"/>
      <c r="J14" s="6"/>
      <c r="K14" s="4">
        <v>341537.68</v>
      </c>
      <c r="L14" s="4">
        <v>645.75</v>
      </c>
      <c r="M14" s="4">
        <v>94.5</v>
      </c>
      <c r="N14" s="4">
        <v>173.67</v>
      </c>
      <c r="O14" s="4">
        <v>132.09</v>
      </c>
      <c r="P14" s="4">
        <v>9469.74</v>
      </c>
      <c r="Q14" s="4">
        <v>22677.46</v>
      </c>
      <c r="R14" s="4">
        <v>955.29</v>
      </c>
      <c r="S14" s="4">
        <v>56.7</v>
      </c>
      <c r="T14" s="4">
        <v>422.94</v>
      </c>
      <c r="U14" s="4">
        <v>767.94</v>
      </c>
      <c r="V14" s="4">
        <v>8196.91</v>
      </c>
      <c r="W14" s="4">
        <v>1268.6099999999999</v>
      </c>
      <c r="X14" s="4">
        <f t="shared" si="0"/>
        <v>386399.27999999997</v>
      </c>
      <c r="Y14" s="22" t="s">
        <v>46</v>
      </c>
      <c r="Z14" s="21" t="s">
        <v>47</v>
      </c>
      <c r="AA14" s="21" t="s">
        <v>48</v>
      </c>
      <c r="AB14" s="4">
        <v>321376.25</v>
      </c>
      <c r="AC14" s="3"/>
      <c r="AD14" s="3"/>
      <c r="AE14" s="5">
        <v>21</v>
      </c>
      <c r="AF14" s="7">
        <v>21</v>
      </c>
      <c r="AG14" s="6"/>
      <c r="AH14" s="6"/>
      <c r="AI14" s="4">
        <v>321376.25</v>
      </c>
      <c r="AJ14" s="4">
        <v>645.75</v>
      </c>
      <c r="AK14" s="4">
        <v>94.5</v>
      </c>
      <c r="AL14" s="4">
        <v>173.67</v>
      </c>
      <c r="AM14" s="4">
        <v>132.09</v>
      </c>
      <c r="AN14" s="4">
        <v>9469.74</v>
      </c>
      <c r="AO14" s="4">
        <v>30859.63</v>
      </c>
      <c r="AP14" s="4">
        <v>955.29</v>
      </c>
      <c r="AQ14" s="4">
        <v>56.7</v>
      </c>
      <c r="AR14" s="4">
        <v>422.94</v>
      </c>
      <c r="AS14" s="4">
        <v>256.04000000000002</v>
      </c>
      <c r="AT14" s="4">
        <v>7713.03</v>
      </c>
      <c r="AU14" s="4">
        <v>1268.6099999999999</v>
      </c>
      <c r="AV14" s="4">
        <f t="shared" si="1"/>
        <v>373424.24</v>
      </c>
      <c r="AW14" s="22" t="s">
        <v>46</v>
      </c>
      <c r="AX14" s="21" t="s">
        <v>47</v>
      </c>
      <c r="AY14" s="21" t="s">
        <v>48</v>
      </c>
      <c r="AZ14" s="4">
        <f t="shared" si="17"/>
        <v>328096.72666666668</v>
      </c>
      <c r="BA14" s="4">
        <f t="shared" si="2"/>
        <v>0</v>
      </c>
      <c r="BB14" s="4">
        <f t="shared" si="3"/>
        <v>0</v>
      </c>
      <c r="BC14" s="5">
        <v>21</v>
      </c>
      <c r="BD14" s="7">
        <v>21</v>
      </c>
      <c r="BE14" s="6"/>
      <c r="BF14" s="6"/>
      <c r="BG14" s="4">
        <f t="shared" si="4"/>
        <v>328096.72666666668</v>
      </c>
      <c r="BH14" s="4">
        <f t="shared" si="5"/>
        <v>645.75</v>
      </c>
      <c r="BI14" s="4">
        <f t="shared" si="6"/>
        <v>94.5</v>
      </c>
      <c r="BJ14" s="4">
        <f t="shared" si="7"/>
        <v>173.67</v>
      </c>
      <c r="BK14" s="4">
        <f t="shared" si="8"/>
        <v>132.09</v>
      </c>
      <c r="BL14" s="4">
        <f t="shared" si="9"/>
        <v>9469.74</v>
      </c>
      <c r="BM14" s="4">
        <f t="shared" si="10"/>
        <v>28132.239999999998</v>
      </c>
      <c r="BN14" s="4">
        <f t="shared" si="11"/>
        <v>955.29</v>
      </c>
      <c r="BO14" s="4">
        <f t="shared" si="12"/>
        <v>56.7</v>
      </c>
      <c r="BP14" s="4">
        <f t="shared" si="13"/>
        <v>422.93999999999994</v>
      </c>
      <c r="BQ14" s="4">
        <f t="shared" si="14"/>
        <v>426.6733333333334</v>
      </c>
      <c r="BR14" s="4">
        <f t="shared" si="15"/>
        <v>7874.3233333333328</v>
      </c>
      <c r="BS14" s="4">
        <f t="shared" si="16"/>
        <v>1268.6099999999999</v>
      </c>
      <c r="BT14" s="61">
        <f t="shared" si="18"/>
        <v>377749.2533333333</v>
      </c>
    </row>
    <row r="15" spans="1:72" ht="13.5" thickBot="1" x14ac:dyDescent="0.25">
      <c r="A15" s="41" t="s">
        <v>49</v>
      </c>
      <c r="B15" s="2" t="s">
        <v>50</v>
      </c>
      <c r="C15" s="2" t="s">
        <v>51</v>
      </c>
      <c r="D15" s="4">
        <v>5875109.54</v>
      </c>
      <c r="E15" s="3"/>
      <c r="F15" s="3"/>
      <c r="G15" s="5">
        <v>809</v>
      </c>
      <c r="H15" s="7">
        <v>809</v>
      </c>
      <c r="I15" s="6"/>
      <c r="J15" s="6"/>
      <c r="K15" s="4">
        <v>5875109.54</v>
      </c>
      <c r="L15" s="4">
        <v>24876.75</v>
      </c>
      <c r="M15" s="4">
        <v>3640.5</v>
      </c>
      <c r="N15" s="4">
        <v>6690.43</v>
      </c>
      <c r="O15" s="4">
        <v>5088.6099999999997</v>
      </c>
      <c r="P15" s="4">
        <v>364810.46</v>
      </c>
      <c r="Q15" s="4">
        <v>199103.66</v>
      </c>
      <c r="R15" s="4">
        <v>36801.410000000003</v>
      </c>
      <c r="S15" s="4">
        <v>2184.3000000000002</v>
      </c>
      <c r="T15" s="4">
        <v>16293.26</v>
      </c>
      <c r="U15" s="4">
        <v>640.1</v>
      </c>
      <c r="V15" s="4">
        <v>141002.62</v>
      </c>
      <c r="W15" s="4">
        <v>48871.69</v>
      </c>
      <c r="X15" s="4">
        <f t="shared" si="0"/>
        <v>6725113.3300000001</v>
      </c>
      <c r="Y15" s="22" t="s">
        <v>49</v>
      </c>
      <c r="Z15" s="21" t="s">
        <v>50</v>
      </c>
      <c r="AA15" s="21" t="s">
        <v>51</v>
      </c>
      <c r="AB15" s="4">
        <v>5902672.1299999999</v>
      </c>
      <c r="AC15" s="3"/>
      <c r="AD15" s="3"/>
      <c r="AE15" s="5">
        <v>812</v>
      </c>
      <c r="AF15" s="7">
        <v>812</v>
      </c>
      <c r="AG15" s="6"/>
      <c r="AH15" s="6"/>
      <c r="AI15" s="4">
        <v>5902672.1299999999</v>
      </c>
      <c r="AJ15" s="5">
        <v>24969</v>
      </c>
      <c r="AK15" s="5">
        <v>3654</v>
      </c>
      <c r="AL15" s="4">
        <v>6715.24</v>
      </c>
      <c r="AM15" s="4">
        <v>5107.4799999999996</v>
      </c>
      <c r="AN15" s="4">
        <v>366163.28</v>
      </c>
      <c r="AO15" s="4">
        <v>177780.06</v>
      </c>
      <c r="AP15" s="4">
        <v>36937.879999999997</v>
      </c>
      <c r="AQ15" s="4">
        <v>2192.4</v>
      </c>
      <c r="AR15" s="4">
        <v>16353.68</v>
      </c>
      <c r="AS15" s="4">
        <v>256.04000000000002</v>
      </c>
      <c r="AT15" s="4">
        <v>141664.12</v>
      </c>
      <c r="AU15" s="4">
        <v>49052.92</v>
      </c>
      <c r="AV15" s="4">
        <f t="shared" si="1"/>
        <v>6733518.2300000004</v>
      </c>
      <c r="AW15" s="22" t="s">
        <v>49</v>
      </c>
      <c r="AX15" s="21" t="s">
        <v>50</v>
      </c>
      <c r="AY15" s="21" t="s">
        <v>51</v>
      </c>
      <c r="AZ15" s="4">
        <f t="shared" si="17"/>
        <v>5893484.5999999996</v>
      </c>
      <c r="BA15" s="4">
        <f t="shared" si="2"/>
        <v>0</v>
      </c>
      <c r="BB15" s="4">
        <f t="shared" si="3"/>
        <v>0</v>
      </c>
      <c r="BC15" s="5">
        <v>809</v>
      </c>
      <c r="BD15" s="7">
        <v>809</v>
      </c>
      <c r="BE15" s="6"/>
      <c r="BF15" s="6"/>
      <c r="BG15" s="4">
        <f t="shared" si="4"/>
        <v>5893484.5999999996</v>
      </c>
      <c r="BH15" s="4">
        <f t="shared" si="5"/>
        <v>24938.25</v>
      </c>
      <c r="BI15" s="4">
        <f t="shared" si="6"/>
        <v>3649.5</v>
      </c>
      <c r="BJ15" s="4">
        <f t="shared" si="7"/>
        <v>6706.97</v>
      </c>
      <c r="BK15" s="4">
        <f t="shared" si="8"/>
        <v>5101.1899999999996</v>
      </c>
      <c r="BL15" s="4">
        <f t="shared" si="9"/>
        <v>365712.34</v>
      </c>
      <c r="BM15" s="4">
        <f t="shared" si="10"/>
        <v>184887.92666666667</v>
      </c>
      <c r="BN15" s="4">
        <f t="shared" si="11"/>
        <v>36892.39</v>
      </c>
      <c r="BO15" s="4">
        <f t="shared" si="12"/>
        <v>2189.7000000000003</v>
      </c>
      <c r="BP15" s="4">
        <f t="shared" si="13"/>
        <v>16333.54</v>
      </c>
      <c r="BQ15" s="4">
        <f t="shared" si="14"/>
        <v>384.06000000000006</v>
      </c>
      <c r="BR15" s="4">
        <f t="shared" si="15"/>
        <v>141443.62</v>
      </c>
      <c r="BS15" s="4">
        <f t="shared" si="16"/>
        <v>48992.51</v>
      </c>
      <c r="BT15" s="61">
        <f t="shared" si="18"/>
        <v>6730716.5966666657</v>
      </c>
    </row>
    <row r="16" spans="1:72" ht="13.5" thickBot="1" x14ac:dyDescent="0.25">
      <c r="A16" s="42"/>
      <c r="B16" s="2" t="s">
        <v>52</v>
      </c>
      <c r="C16" s="2" t="s">
        <v>53</v>
      </c>
      <c r="D16" s="4">
        <v>2919413.01</v>
      </c>
      <c r="E16" s="3"/>
      <c r="F16" s="3"/>
      <c r="G16" s="5">
        <v>553</v>
      </c>
      <c r="H16" s="7">
        <v>553</v>
      </c>
      <c r="I16" s="6"/>
      <c r="J16" s="6"/>
      <c r="K16" s="4">
        <v>2919413.01</v>
      </c>
      <c r="L16" s="4">
        <v>19388.18</v>
      </c>
      <c r="M16" s="4">
        <v>2488.5</v>
      </c>
      <c r="N16" s="4">
        <v>4573.3100000000004</v>
      </c>
      <c r="O16" s="4">
        <v>3478.37</v>
      </c>
      <c r="P16" s="4">
        <v>249369.82</v>
      </c>
      <c r="Q16" s="4">
        <v>283753.59000000003</v>
      </c>
      <c r="R16" s="4">
        <v>25155.97</v>
      </c>
      <c r="S16" s="4">
        <v>1493.1</v>
      </c>
      <c r="T16" s="4">
        <v>11137.42</v>
      </c>
      <c r="U16" s="4">
        <v>4607.6400000000003</v>
      </c>
      <c r="V16" s="4">
        <v>70065.899999999994</v>
      </c>
      <c r="W16" s="4">
        <v>33406.730000000003</v>
      </c>
      <c r="X16" s="4">
        <f t="shared" si="0"/>
        <v>3628331.54</v>
      </c>
      <c r="Y16" s="22" t="s">
        <v>49</v>
      </c>
      <c r="Z16" s="21" t="s">
        <v>52</v>
      </c>
      <c r="AA16" s="21" t="s">
        <v>53</v>
      </c>
      <c r="AB16" s="4">
        <v>2834771.51</v>
      </c>
      <c r="AC16" s="3"/>
      <c r="AD16" s="3"/>
      <c r="AE16" s="5">
        <v>536</v>
      </c>
      <c r="AF16" s="7">
        <v>536</v>
      </c>
      <c r="AG16" s="6"/>
      <c r="AH16" s="6"/>
      <c r="AI16" s="4">
        <v>2834771.51</v>
      </c>
      <c r="AJ16" s="4">
        <v>18792.16</v>
      </c>
      <c r="AK16" s="5">
        <v>2412</v>
      </c>
      <c r="AL16" s="4">
        <v>4432.72</v>
      </c>
      <c r="AM16" s="4">
        <v>3371.44</v>
      </c>
      <c r="AN16" s="4">
        <v>241703.84</v>
      </c>
      <c r="AO16" s="4">
        <v>246072.13</v>
      </c>
      <c r="AP16" s="4">
        <v>24382.639999999999</v>
      </c>
      <c r="AQ16" s="4">
        <v>1447.2</v>
      </c>
      <c r="AR16" s="4">
        <v>10795.04</v>
      </c>
      <c r="AS16" s="4">
        <v>3711.68</v>
      </c>
      <c r="AT16" s="4">
        <v>68034.52</v>
      </c>
      <c r="AU16" s="4">
        <v>32379.759999999998</v>
      </c>
      <c r="AV16" s="4">
        <f t="shared" si="1"/>
        <v>3492306.64</v>
      </c>
      <c r="AW16" s="22"/>
      <c r="AX16" s="21" t="s">
        <v>52</v>
      </c>
      <c r="AY16" s="21" t="s">
        <v>53</v>
      </c>
      <c r="AZ16" s="4">
        <f t="shared" si="17"/>
        <v>2862985.3433333328</v>
      </c>
      <c r="BA16" s="4">
        <f t="shared" si="2"/>
        <v>0</v>
      </c>
      <c r="BB16" s="4">
        <f t="shared" si="3"/>
        <v>0</v>
      </c>
      <c r="BC16" s="5">
        <v>553</v>
      </c>
      <c r="BD16" s="7">
        <v>553</v>
      </c>
      <c r="BE16" s="6"/>
      <c r="BF16" s="6"/>
      <c r="BG16" s="4">
        <f t="shared" si="4"/>
        <v>2862985.3433333328</v>
      </c>
      <c r="BH16" s="4">
        <f t="shared" si="5"/>
        <v>18990.833333333332</v>
      </c>
      <c r="BI16" s="4">
        <f t="shared" si="6"/>
        <v>2437.5</v>
      </c>
      <c r="BJ16" s="4">
        <f t="shared" si="7"/>
        <v>4479.5833333333339</v>
      </c>
      <c r="BK16" s="4">
        <f t="shared" si="8"/>
        <v>3407.083333333333</v>
      </c>
      <c r="BL16" s="4">
        <f t="shared" si="9"/>
        <v>244259.16666666669</v>
      </c>
      <c r="BM16" s="4">
        <f t="shared" si="10"/>
        <v>258632.6166666667</v>
      </c>
      <c r="BN16" s="4">
        <f t="shared" si="11"/>
        <v>24640.416666666664</v>
      </c>
      <c r="BO16" s="4">
        <f t="shared" si="12"/>
        <v>1462.5</v>
      </c>
      <c r="BP16" s="4">
        <f t="shared" si="13"/>
        <v>10909.166666666668</v>
      </c>
      <c r="BQ16" s="4">
        <f t="shared" si="14"/>
        <v>4010.3333333333335</v>
      </c>
      <c r="BR16" s="4">
        <f t="shared" si="15"/>
        <v>68711.646666666667</v>
      </c>
      <c r="BS16" s="4">
        <f t="shared" si="16"/>
        <v>32722.083333333332</v>
      </c>
      <c r="BT16" s="61">
        <f t="shared" si="18"/>
        <v>3537648.273333333</v>
      </c>
    </row>
    <row r="17" spans="1:73" ht="13.5" thickBot="1" x14ac:dyDescent="0.25">
      <c r="A17" s="42"/>
      <c r="B17" s="21" t="s">
        <v>54</v>
      </c>
      <c r="C17" s="21" t="s">
        <v>55</v>
      </c>
      <c r="D17" s="4">
        <v>599482.17000000004</v>
      </c>
      <c r="E17" s="4">
        <v>55243.95</v>
      </c>
      <c r="F17" s="4">
        <v>217690.6</v>
      </c>
      <c r="G17" s="5">
        <v>116</v>
      </c>
      <c r="H17" s="7">
        <v>57</v>
      </c>
      <c r="I17" s="7">
        <v>8</v>
      </c>
      <c r="J17" s="7">
        <v>51</v>
      </c>
      <c r="K17" s="4">
        <v>872416.72</v>
      </c>
      <c r="L17" s="4">
        <v>3574.49</v>
      </c>
      <c r="M17" s="5">
        <v>522</v>
      </c>
      <c r="N17" s="4">
        <v>959.32</v>
      </c>
      <c r="O17" s="4">
        <v>729.64</v>
      </c>
      <c r="P17" s="4">
        <v>39016.93</v>
      </c>
      <c r="Q17" s="4">
        <v>209512.45</v>
      </c>
      <c r="R17" s="4">
        <v>5276.84</v>
      </c>
      <c r="S17" s="4">
        <v>153.9</v>
      </c>
      <c r="T17" s="4">
        <v>1147.98</v>
      </c>
      <c r="U17" s="4">
        <v>768.12</v>
      </c>
      <c r="V17" s="4">
        <v>20938.009999999998</v>
      </c>
      <c r="W17" s="4">
        <v>3443.37</v>
      </c>
      <c r="X17" s="4">
        <f t="shared" si="0"/>
        <v>1158459.7700000003</v>
      </c>
      <c r="Y17" s="22"/>
      <c r="Z17" s="21" t="s">
        <v>54</v>
      </c>
      <c r="AA17" s="21" t="s">
        <v>55</v>
      </c>
      <c r="AB17" s="4">
        <v>728636.69</v>
      </c>
      <c r="AC17" s="4">
        <v>30607.35</v>
      </c>
      <c r="AD17" s="4">
        <v>144729.88</v>
      </c>
      <c r="AE17" s="5">
        <v>82</v>
      </c>
      <c r="AF17" s="7">
        <v>58</v>
      </c>
      <c r="AG17" s="7">
        <v>1</v>
      </c>
      <c r="AH17" s="7">
        <v>23</v>
      </c>
      <c r="AI17" s="4">
        <v>903973.92</v>
      </c>
      <c r="AJ17" s="4">
        <v>2771.48</v>
      </c>
      <c r="AK17" s="5">
        <v>369</v>
      </c>
      <c r="AL17" s="4">
        <v>678.14</v>
      </c>
      <c r="AM17" s="4">
        <v>515.78</v>
      </c>
      <c r="AN17" s="4">
        <v>31570.12</v>
      </c>
      <c r="AO17" s="4">
        <v>210549.94</v>
      </c>
      <c r="AP17" s="4">
        <v>3730.18</v>
      </c>
      <c r="AQ17" s="4">
        <v>156.6</v>
      </c>
      <c r="AR17" s="4">
        <v>1168.1199999999999</v>
      </c>
      <c r="AS17" s="4">
        <v>384.06</v>
      </c>
      <c r="AT17" s="4">
        <v>21695.39</v>
      </c>
      <c r="AU17" s="4">
        <v>3503.78</v>
      </c>
      <c r="AV17" s="4">
        <f t="shared" si="1"/>
        <v>1181066.5100000002</v>
      </c>
      <c r="AW17" s="22"/>
      <c r="AX17" s="21" t="s">
        <v>54</v>
      </c>
      <c r="AY17" s="21" t="s">
        <v>55</v>
      </c>
      <c r="AZ17" s="4">
        <f t="shared" si="17"/>
        <v>685585.18333333335</v>
      </c>
      <c r="BA17" s="4">
        <f t="shared" si="2"/>
        <v>38819.549999999996</v>
      </c>
      <c r="BB17" s="4">
        <f t="shared" si="3"/>
        <v>169050.12</v>
      </c>
      <c r="BC17" s="5">
        <v>116</v>
      </c>
      <c r="BD17" s="7">
        <v>57</v>
      </c>
      <c r="BE17" s="7">
        <v>8</v>
      </c>
      <c r="BF17" s="7">
        <v>51</v>
      </c>
      <c r="BG17" s="4">
        <f t="shared" si="4"/>
        <v>893454.85333333327</v>
      </c>
      <c r="BH17" s="4">
        <f t="shared" si="5"/>
        <v>3039.15</v>
      </c>
      <c r="BI17" s="4">
        <f t="shared" si="6"/>
        <v>420</v>
      </c>
      <c r="BJ17" s="4">
        <f t="shared" si="7"/>
        <v>771.86666666666667</v>
      </c>
      <c r="BK17" s="4">
        <f t="shared" si="8"/>
        <v>587.06666666666661</v>
      </c>
      <c r="BL17" s="4">
        <f t="shared" si="9"/>
        <v>34052.39</v>
      </c>
      <c r="BM17" s="4">
        <f t="shared" si="10"/>
        <v>210204.11000000002</v>
      </c>
      <c r="BN17" s="4">
        <f t="shared" si="11"/>
        <v>4245.7333333333336</v>
      </c>
      <c r="BO17" s="4">
        <f t="shared" si="12"/>
        <v>155.69999999999999</v>
      </c>
      <c r="BP17" s="4">
        <f t="shared" si="13"/>
        <v>1161.4066666666665</v>
      </c>
      <c r="BQ17" s="4">
        <f t="shared" si="14"/>
        <v>512.08000000000004</v>
      </c>
      <c r="BR17" s="4">
        <f t="shared" si="15"/>
        <v>21442.93</v>
      </c>
      <c r="BS17" s="4">
        <f t="shared" si="16"/>
        <v>3483.6433333333334</v>
      </c>
      <c r="BT17" s="61">
        <f t="shared" si="18"/>
        <v>1173530.9300000002</v>
      </c>
    </row>
    <row r="18" spans="1:73" ht="13.5" thickBot="1" x14ac:dyDescent="0.25">
      <c r="A18" s="42"/>
      <c r="B18" s="2" t="s">
        <v>56</v>
      </c>
      <c r="C18" s="2" t="s">
        <v>57</v>
      </c>
      <c r="D18" s="4">
        <v>882315.6</v>
      </c>
      <c r="E18" s="4">
        <v>46374.78</v>
      </c>
      <c r="F18" s="4">
        <v>117934.22</v>
      </c>
      <c r="G18" s="5">
        <v>115</v>
      </c>
      <c r="H18" s="7">
        <v>88</v>
      </c>
      <c r="I18" s="7">
        <v>7</v>
      </c>
      <c r="J18" s="7">
        <v>20</v>
      </c>
      <c r="K18" s="4">
        <v>1046624.6</v>
      </c>
      <c r="L18" s="4">
        <v>3536.25</v>
      </c>
      <c r="M18" s="4">
        <v>517.5</v>
      </c>
      <c r="N18" s="4">
        <v>951.05</v>
      </c>
      <c r="O18" s="4">
        <v>723.35</v>
      </c>
      <c r="P18" s="4">
        <v>45775.27</v>
      </c>
      <c r="Q18" s="4">
        <v>361877.87</v>
      </c>
      <c r="R18" s="4">
        <v>5231.3500000000004</v>
      </c>
      <c r="S18" s="4">
        <v>237.6</v>
      </c>
      <c r="T18" s="4">
        <v>1772.32</v>
      </c>
      <c r="U18" s="4">
        <v>1279.6600000000001</v>
      </c>
      <c r="V18" s="4">
        <v>25118.99</v>
      </c>
      <c r="W18" s="4">
        <v>5316.08</v>
      </c>
      <c r="X18" s="4">
        <f t="shared" si="0"/>
        <v>1498961.8900000004</v>
      </c>
      <c r="Y18" s="22"/>
      <c r="Z18" s="21" t="s">
        <v>56</v>
      </c>
      <c r="AA18" s="21" t="s">
        <v>57</v>
      </c>
      <c r="AB18" s="4">
        <v>849486.56</v>
      </c>
      <c r="AC18" s="4">
        <v>46374.78</v>
      </c>
      <c r="AD18" s="4">
        <v>162270.39000000001</v>
      </c>
      <c r="AE18" s="5">
        <v>120</v>
      </c>
      <c r="AF18" s="7">
        <v>88</v>
      </c>
      <c r="AG18" s="7">
        <v>7</v>
      </c>
      <c r="AH18" s="7">
        <v>25</v>
      </c>
      <c r="AI18" s="4">
        <v>1058131.73</v>
      </c>
      <c r="AJ18" s="5">
        <v>3690</v>
      </c>
      <c r="AK18" s="5">
        <v>540</v>
      </c>
      <c r="AL18" s="4">
        <v>992.4</v>
      </c>
      <c r="AM18" s="4">
        <v>754.8</v>
      </c>
      <c r="AN18" s="4">
        <v>46903.519999999997</v>
      </c>
      <c r="AO18" s="4">
        <v>377397.68</v>
      </c>
      <c r="AP18" s="4">
        <v>5458.8</v>
      </c>
      <c r="AQ18" s="4">
        <v>237.6</v>
      </c>
      <c r="AR18" s="4">
        <v>1772.32</v>
      </c>
      <c r="AS18" s="4">
        <v>1408.04</v>
      </c>
      <c r="AT18" s="4">
        <v>25395.14</v>
      </c>
      <c r="AU18" s="4">
        <v>5316.08</v>
      </c>
      <c r="AV18" s="4">
        <f t="shared" si="1"/>
        <v>1527998.11</v>
      </c>
      <c r="AW18" s="22"/>
      <c r="AX18" s="21" t="s">
        <v>56</v>
      </c>
      <c r="AY18" s="21" t="s">
        <v>57</v>
      </c>
      <c r="AZ18" s="4">
        <f t="shared" si="17"/>
        <v>860429.57333333348</v>
      </c>
      <c r="BA18" s="4">
        <f t="shared" si="2"/>
        <v>46374.78</v>
      </c>
      <c r="BB18" s="4">
        <f t="shared" si="3"/>
        <v>147491.66666666669</v>
      </c>
      <c r="BC18" s="5">
        <v>115</v>
      </c>
      <c r="BD18" s="7">
        <v>88</v>
      </c>
      <c r="BE18" s="7">
        <v>7</v>
      </c>
      <c r="BF18" s="7">
        <v>20</v>
      </c>
      <c r="BG18" s="4">
        <f t="shared" si="4"/>
        <v>1054296.02</v>
      </c>
      <c r="BH18" s="4">
        <f t="shared" si="5"/>
        <v>3638.75</v>
      </c>
      <c r="BI18" s="4">
        <f t="shared" si="6"/>
        <v>532.5</v>
      </c>
      <c r="BJ18" s="4">
        <f t="shared" si="7"/>
        <v>978.61666666666667</v>
      </c>
      <c r="BK18" s="4">
        <f t="shared" si="8"/>
        <v>744.31666666666661</v>
      </c>
      <c r="BL18" s="4">
        <f t="shared" si="9"/>
        <v>46527.436666666661</v>
      </c>
      <c r="BM18" s="4">
        <f t="shared" si="10"/>
        <v>372224.41000000003</v>
      </c>
      <c r="BN18" s="4">
        <f t="shared" si="11"/>
        <v>5382.9833333333336</v>
      </c>
      <c r="BO18" s="4">
        <f t="shared" si="12"/>
        <v>237.60000000000002</v>
      </c>
      <c r="BP18" s="4">
        <f t="shared" si="13"/>
        <v>1772.32</v>
      </c>
      <c r="BQ18" s="4">
        <f t="shared" si="14"/>
        <v>1365.2466666666667</v>
      </c>
      <c r="BR18" s="4">
        <f t="shared" si="15"/>
        <v>25303.090000000004</v>
      </c>
      <c r="BS18" s="4">
        <f t="shared" si="16"/>
        <v>5316.08</v>
      </c>
      <c r="BT18" s="61">
        <f t="shared" si="18"/>
        <v>1518319.3700000006</v>
      </c>
    </row>
    <row r="19" spans="1:73" ht="13.5" thickBot="1" x14ac:dyDescent="0.25">
      <c r="A19" s="42"/>
      <c r="B19" s="2" t="s">
        <v>58</v>
      </c>
      <c r="C19" s="2" t="s">
        <v>59</v>
      </c>
      <c r="D19" s="4">
        <v>1515806.12</v>
      </c>
      <c r="E19" s="3"/>
      <c r="F19" s="3"/>
      <c r="G19" s="5">
        <v>139</v>
      </c>
      <c r="H19" s="7">
        <v>139</v>
      </c>
      <c r="I19" s="6"/>
      <c r="J19" s="6"/>
      <c r="K19" s="4">
        <v>1515806.12</v>
      </c>
      <c r="L19" s="4">
        <v>4873.34</v>
      </c>
      <c r="M19" s="4">
        <v>625.5</v>
      </c>
      <c r="N19" s="4">
        <v>1149.53</v>
      </c>
      <c r="O19" s="4">
        <v>874.31</v>
      </c>
      <c r="P19" s="4">
        <v>62680.66</v>
      </c>
      <c r="Q19" s="4">
        <v>46683.88</v>
      </c>
      <c r="R19" s="4">
        <v>6323.11</v>
      </c>
      <c r="S19" s="4">
        <v>375.3</v>
      </c>
      <c r="T19" s="4">
        <v>2799.46</v>
      </c>
      <c r="U19" s="4">
        <v>768.12</v>
      </c>
      <c r="V19" s="4">
        <v>36379.35</v>
      </c>
      <c r="W19" s="4">
        <v>8396.99</v>
      </c>
      <c r="X19" s="4">
        <f t="shared" si="0"/>
        <v>1687735.6700000004</v>
      </c>
      <c r="Y19" s="22"/>
      <c r="Z19" s="21" t="s">
        <v>58</v>
      </c>
      <c r="AA19" s="21" t="s">
        <v>59</v>
      </c>
      <c r="AB19" s="4">
        <v>1643716.94</v>
      </c>
      <c r="AC19" s="3"/>
      <c r="AD19" s="3"/>
      <c r="AE19" s="5">
        <v>151</v>
      </c>
      <c r="AF19" s="7">
        <v>151</v>
      </c>
      <c r="AG19" s="6"/>
      <c r="AH19" s="6"/>
      <c r="AI19" s="4">
        <v>1643716.94</v>
      </c>
      <c r="AJ19" s="4">
        <v>5294.06</v>
      </c>
      <c r="AK19" s="4">
        <v>679.5</v>
      </c>
      <c r="AL19" s="4">
        <v>1248.77</v>
      </c>
      <c r="AM19" s="4">
        <v>949.79</v>
      </c>
      <c r="AN19" s="4">
        <v>68091.94</v>
      </c>
      <c r="AO19" s="4">
        <v>44059.68</v>
      </c>
      <c r="AP19" s="4">
        <v>6868.99</v>
      </c>
      <c r="AQ19" s="4">
        <v>407.7</v>
      </c>
      <c r="AR19" s="4">
        <v>3041.14</v>
      </c>
      <c r="AS19" s="4">
        <v>2048.14</v>
      </c>
      <c r="AT19" s="4">
        <v>39449.21</v>
      </c>
      <c r="AU19" s="4">
        <v>9121.91</v>
      </c>
      <c r="AV19" s="4">
        <f t="shared" si="1"/>
        <v>1824977.7699999996</v>
      </c>
      <c r="AW19" s="22"/>
      <c r="AX19" s="21" t="s">
        <v>58</v>
      </c>
      <c r="AY19" s="21" t="s">
        <v>59</v>
      </c>
      <c r="AZ19" s="4">
        <f t="shared" si="17"/>
        <v>1601080</v>
      </c>
      <c r="BA19" s="4">
        <f t="shared" si="2"/>
        <v>0</v>
      </c>
      <c r="BB19" s="4">
        <f t="shared" si="3"/>
        <v>0</v>
      </c>
      <c r="BC19" s="5">
        <v>139</v>
      </c>
      <c r="BD19" s="7">
        <v>139</v>
      </c>
      <c r="BE19" s="6"/>
      <c r="BF19" s="6"/>
      <c r="BG19" s="4">
        <f t="shared" si="4"/>
        <v>1601080</v>
      </c>
      <c r="BH19" s="4">
        <f t="shared" si="5"/>
        <v>5153.82</v>
      </c>
      <c r="BI19" s="4">
        <f t="shared" si="6"/>
        <v>661.5</v>
      </c>
      <c r="BJ19" s="4">
        <f t="shared" si="7"/>
        <v>1215.69</v>
      </c>
      <c r="BK19" s="4">
        <f t="shared" si="8"/>
        <v>924.62999999999988</v>
      </c>
      <c r="BL19" s="4">
        <f t="shared" si="9"/>
        <v>66288.180000000008</v>
      </c>
      <c r="BM19" s="4">
        <f t="shared" si="10"/>
        <v>44934.41333333333</v>
      </c>
      <c r="BN19" s="4">
        <f t="shared" si="11"/>
        <v>6687.0300000000007</v>
      </c>
      <c r="BO19" s="4">
        <f t="shared" si="12"/>
        <v>396.90000000000003</v>
      </c>
      <c r="BP19" s="4">
        <f t="shared" si="13"/>
        <v>2960.58</v>
      </c>
      <c r="BQ19" s="4">
        <f t="shared" si="14"/>
        <v>1621.4666666666665</v>
      </c>
      <c r="BR19" s="4">
        <f t="shared" si="15"/>
        <v>38425.923333333332</v>
      </c>
      <c r="BS19" s="4">
        <f t="shared" si="16"/>
        <v>8880.27</v>
      </c>
      <c r="BT19" s="61">
        <f t="shared" si="18"/>
        <v>1779230.4033333331</v>
      </c>
    </row>
    <row r="20" spans="1:73" ht="13.5" thickBot="1" x14ac:dyDescent="0.25">
      <c r="A20" s="41" t="s">
        <v>60</v>
      </c>
      <c r="B20" s="2" t="s">
        <v>61</v>
      </c>
      <c r="C20" s="2" t="s">
        <v>62</v>
      </c>
      <c r="D20" s="4">
        <v>1968626.93</v>
      </c>
      <c r="E20" s="4">
        <v>88332.91</v>
      </c>
      <c r="F20" s="4">
        <v>126674.78</v>
      </c>
      <c r="G20" s="5">
        <v>646</v>
      </c>
      <c r="H20" s="7">
        <v>579</v>
      </c>
      <c r="I20" s="7">
        <v>22</v>
      </c>
      <c r="J20" s="7">
        <v>45</v>
      </c>
      <c r="K20" s="4">
        <v>2183634.62</v>
      </c>
      <c r="L20" s="4">
        <v>22359.99</v>
      </c>
      <c r="M20" s="5">
        <v>2907</v>
      </c>
      <c r="N20" s="4">
        <v>5342.42</v>
      </c>
      <c r="O20" s="4">
        <v>4063.34</v>
      </c>
      <c r="P20" s="4">
        <v>276212.81</v>
      </c>
      <c r="Q20" s="4">
        <v>214635.74</v>
      </c>
      <c r="R20" s="4">
        <v>29386.54</v>
      </c>
      <c r="S20" s="4">
        <v>1563.3</v>
      </c>
      <c r="T20" s="4">
        <v>11661.06</v>
      </c>
      <c r="U20" s="4">
        <v>3200.14</v>
      </c>
      <c r="V20" s="4">
        <v>52407.23</v>
      </c>
      <c r="W20" s="4">
        <v>34977.39</v>
      </c>
      <c r="X20" s="4">
        <f t="shared" si="0"/>
        <v>2842351.58</v>
      </c>
      <c r="Y20" s="22" t="s">
        <v>60</v>
      </c>
      <c r="Z20" s="21" t="s">
        <v>61</v>
      </c>
      <c r="AA20" s="21" t="s">
        <v>62</v>
      </c>
      <c r="AB20" s="4">
        <v>1858124.42</v>
      </c>
      <c r="AC20" s="4">
        <v>88332.91</v>
      </c>
      <c r="AD20" s="4">
        <v>126674.78</v>
      </c>
      <c r="AE20" s="5">
        <v>626</v>
      </c>
      <c r="AF20" s="7">
        <v>537</v>
      </c>
      <c r="AG20" s="7">
        <v>40</v>
      </c>
      <c r="AH20" s="7">
        <v>49</v>
      </c>
      <c r="AI20" s="4">
        <v>2073132.11</v>
      </c>
      <c r="AJ20" s="4">
        <v>21563.97</v>
      </c>
      <c r="AK20" s="5">
        <v>2817</v>
      </c>
      <c r="AL20" s="4">
        <v>5177.0200000000004</v>
      </c>
      <c r="AM20" s="4">
        <v>3937.54</v>
      </c>
      <c r="AN20" s="4">
        <v>262237.63</v>
      </c>
      <c r="AO20" s="4">
        <v>190189.93</v>
      </c>
      <c r="AP20" s="4">
        <v>28476.74</v>
      </c>
      <c r="AQ20" s="4">
        <v>1449.9</v>
      </c>
      <c r="AR20" s="4">
        <v>10815.18</v>
      </c>
      <c r="AS20" s="4">
        <v>1023.8</v>
      </c>
      <c r="AT20" s="4">
        <v>49755.17</v>
      </c>
      <c r="AU20" s="4">
        <v>32440.17</v>
      </c>
      <c r="AV20" s="4">
        <f t="shared" si="1"/>
        <v>2683016.16</v>
      </c>
      <c r="AW20" s="22" t="s">
        <v>60</v>
      </c>
      <c r="AX20" s="21" t="s">
        <v>61</v>
      </c>
      <c r="AY20" s="21" t="s">
        <v>62</v>
      </c>
      <c r="AZ20" s="4">
        <f t="shared" si="17"/>
        <v>1894958.5899999999</v>
      </c>
      <c r="BA20" s="4">
        <f t="shared" si="2"/>
        <v>88332.91</v>
      </c>
      <c r="BB20" s="4">
        <f t="shared" si="3"/>
        <v>126674.78</v>
      </c>
      <c r="BC20" s="5">
        <v>646</v>
      </c>
      <c r="BD20" s="7">
        <v>579</v>
      </c>
      <c r="BE20" s="7">
        <v>22</v>
      </c>
      <c r="BF20" s="7">
        <v>45</v>
      </c>
      <c r="BG20" s="4">
        <f t="shared" si="4"/>
        <v>2109966.2800000003</v>
      </c>
      <c r="BH20" s="4">
        <f t="shared" si="5"/>
        <v>21829.31</v>
      </c>
      <c r="BI20" s="4">
        <f t="shared" si="6"/>
        <v>2847</v>
      </c>
      <c r="BJ20" s="4">
        <f t="shared" si="7"/>
        <v>5232.1533333333336</v>
      </c>
      <c r="BK20" s="4">
        <f t="shared" si="8"/>
        <v>3979.4733333333334</v>
      </c>
      <c r="BL20" s="4">
        <f t="shared" si="9"/>
        <v>266896.02333333332</v>
      </c>
      <c r="BM20" s="4">
        <f t="shared" si="10"/>
        <v>198338.53333333333</v>
      </c>
      <c r="BN20" s="4">
        <f t="shared" si="11"/>
        <v>28780.006666666668</v>
      </c>
      <c r="BO20" s="4">
        <f t="shared" si="12"/>
        <v>1487.7</v>
      </c>
      <c r="BP20" s="4">
        <f t="shared" si="13"/>
        <v>11097.14</v>
      </c>
      <c r="BQ20" s="4">
        <f t="shared" si="14"/>
        <v>1749.2466666666667</v>
      </c>
      <c r="BR20" s="4">
        <f t="shared" si="15"/>
        <v>50639.19</v>
      </c>
      <c r="BS20" s="4">
        <f t="shared" si="16"/>
        <v>33285.909999999996</v>
      </c>
      <c r="BT20" s="61">
        <f t="shared" si="18"/>
        <v>2736127.9666666673</v>
      </c>
    </row>
    <row r="21" spans="1:73" ht="13.5" thickBot="1" x14ac:dyDescent="0.25">
      <c r="A21" s="42"/>
      <c r="B21" s="2" t="s">
        <v>63</v>
      </c>
      <c r="C21" s="2" t="s">
        <v>64</v>
      </c>
      <c r="D21" s="4">
        <v>864983.66</v>
      </c>
      <c r="E21" s="4">
        <v>66249.69</v>
      </c>
      <c r="F21" s="4">
        <v>182833.94</v>
      </c>
      <c r="G21" s="5">
        <v>261</v>
      </c>
      <c r="H21" s="7">
        <v>176</v>
      </c>
      <c r="I21" s="7">
        <v>17</v>
      </c>
      <c r="J21" s="7">
        <v>68</v>
      </c>
      <c r="K21" s="4">
        <v>1114067.29</v>
      </c>
      <c r="L21" s="4">
        <v>8784.31</v>
      </c>
      <c r="M21" s="4">
        <v>1174.5</v>
      </c>
      <c r="N21" s="4">
        <v>2158.4699999999998</v>
      </c>
      <c r="O21" s="4">
        <v>1641.69</v>
      </c>
      <c r="P21" s="4">
        <v>98545.69</v>
      </c>
      <c r="Q21" s="4">
        <v>146875.98000000001</v>
      </c>
      <c r="R21" s="4">
        <v>11872.89</v>
      </c>
      <c r="S21" s="4">
        <v>475.2</v>
      </c>
      <c r="T21" s="4">
        <v>3544.64</v>
      </c>
      <c r="U21" s="4">
        <v>2175.2600000000002</v>
      </c>
      <c r="V21" s="4">
        <v>26737.64</v>
      </c>
      <c r="W21" s="4">
        <v>10632.16</v>
      </c>
      <c r="X21" s="4">
        <f t="shared" si="0"/>
        <v>1428685.7199999995</v>
      </c>
      <c r="Y21" s="22"/>
      <c r="Z21" s="21" t="s">
        <v>63</v>
      </c>
      <c r="AA21" s="21" t="s">
        <v>64</v>
      </c>
      <c r="AB21" s="4">
        <v>905048.81</v>
      </c>
      <c r="AC21" s="4">
        <v>66249.69</v>
      </c>
      <c r="AD21" s="4">
        <v>190012.17</v>
      </c>
      <c r="AE21" s="5">
        <v>274</v>
      </c>
      <c r="AF21" s="7">
        <v>190</v>
      </c>
      <c r="AG21" s="7">
        <v>18</v>
      </c>
      <c r="AH21" s="7">
        <v>66</v>
      </c>
      <c r="AI21" s="4">
        <v>1161310.67</v>
      </c>
      <c r="AJ21" s="4">
        <v>9244.4</v>
      </c>
      <c r="AK21" s="5">
        <v>1233</v>
      </c>
      <c r="AL21" s="4">
        <v>2265.98</v>
      </c>
      <c r="AM21" s="4">
        <v>1723.46</v>
      </c>
      <c r="AN21" s="4">
        <v>104633.2</v>
      </c>
      <c r="AO21" s="4">
        <v>146000.69</v>
      </c>
      <c r="AP21" s="4">
        <v>12464.26</v>
      </c>
      <c r="AQ21" s="5">
        <v>513</v>
      </c>
      <c r="AR21" s="4">
        <v>3826.6</v>
      </c>
      <c r="AS21" s="4">
        <v>767.94</v>
      </c>
      <c r="AT21" s="4">
        <v>27871.48</v>
      </c>
      <c r="AU21" s="4">
        <v>11477.9</v>
      </c>
      <c r="AV21" s="4">
        <f t="shared" si="1"/>
        <v>1483332.5799999996</v>
      </c>
      <c r="AW21" s="22"/>
      <c r="AX21" s="21" t="s">
        <v>63</v>
      </c>
      <c r="AY21" s="21" t="s">
        <v>64</v>
      </c>
      <c r="AZ21" s="4">
        <f t="shared" si="17"/>
        <v>891693.76</v>
      </c>
      <c r="BA21" s="4">
        <f t="shared" si="2"/>
        <v>66249.69</v>
      </c>
      <c r="BB21" s="4">
        <f t="shared" si="3"/>
        <v>187619.4266666667</v>
      </c>
      <c r="BC21" s="5">
        <v>261</v>
      </c>
      <c r="BD21" s="7">
        <v>176</v>
      </c>
      <c r="BE21" s="7">
        <v>17</v>
      </c>
      <c r="BF21" s="7">
        <v>68</v>
      </c>
      <c r="BG21" s="4">
        <f t="shared" si="4"/>
        <v>1145562.8766666667</v>
      </c>
      <c r="BH21" s="4">
        <f t="shared" si="5"/>
        <v>9091.0366666666669</v>
      </c>
      <c r="BI21" s="4">
        <f t="shared" si="6"/>
        <v>1213.5</v>
      </c>
      <c r="BJ21" s="4">
        <f t="shared" si="7"/>
        <v>2230.1433333333334</v>
      </c>
      <c r="BK21" s="4">
        <f t="shared" si="8"/>
        <v>1696.2033333333334</v>
      </c>
      <c r="BL21" s="4">
        <f t="shared" si="9"/>
        <v>102604.03</v>
      </c>
      <c r="BM21" s="4">
        <f t="shared" si="10"/>
        <v>146292.45333333334</v>
      </c>
      <c r="BN21" s="4">
        <f t="shared" si="11"/>
        <v>12267.136666666665</v>
      </c>
      <c r="BO21" s="4">
        <f t="shared" si="12"/>
        <v>500.4</v>
      </c>
      <c r="BP21" s="4">
        <f t="shared" si="13"/>
        <v>3732.6133333333332</v>
      </c>
      <c r="BQ21" s="4">
        <f t="shared" si="14"/>
        <v>1237.0466666666666</v>
      </c>
      <c r="BR21" s="4">
        <f t="shared" si="15"/>
        <v>27493.533333333333</v>
      </c>
      <c r="BS21" s="4">
        <f t="shared" si="16"/>
        <v>11195.986666666668</v>
      </c>
      <c r="BT21" s="61">
        <f t="shared" si="18"/>
        <v>1465116.96</v>
      </c>
    </row>
    <row r="22" spans="1:73" ht="13.5" thickBot="1" x14ac:dyDescent="0.25">
      <c r="A22" s="42"/>
      <c r="B22" s="2" t="s">
        <v>65</v>
      </c>
      <c r="C22" s="2" t="s">
        <v>66</v>
      </c>
      <c r="D22" s="4">
        <v>1343921.6</v>
      </c>
      <c r="E22" s="4">
        <v>88332.92</v>
      </c>
      <c r="F22" s="4">
        <v>260105.56</v>
      </c>
      <c r="G22" s="5">
        <v>543</v>
      </c>
      <c r="H22" s="7">
        <v>424</v>
      </c>
      <c r="I22" s="7">
        <v>35</v>
      </c>
      <c r="J22" s="7">
        <v>84</v>
      </c>
      <c r="K22" s="4">
        <v>1692360.08</v>
      </c>
      <c r="L22" s="4">
        <v>18524.689999999999</v>
      </c>
      <c r="M22" s="4">
        <v>2443.5</v>
      </c>
      <c r="N22" s="4">
        <v>4490.6099999999997</v>
      </c>
      <c r="O22" s="4">
        <v>3415.47</v>
      </c>
      <c r="P22" s="4">
        <v>218050.91</v>
      </c>
      <c r="Q22" s="4">
        <v>206302.68</v>
      </c>
      <c r="R22" s="4">
        <v>24701.07</v>
      </c>
      <c r="S22" s="4">
        <v>1144.8</v>
      </c>
      <c r="T22" s="4">
        <v>8539.36</v>
      </c>
      <c r="U22" s="4">
        <v>1792.1</v>
      </c>
      <c r="V22" s="4">
        <v>40616.620000000003</v>
      </c>
      <c r="W22" s="4">
        <v>25613.84</v>
      </c>
      <c r="X22" s="4">
        <f t="shared" si="0"/>
        <v>2247995.7299999995</v>
      </c>
      <c r="Y22" s="22"/>
      <c r="Z22" s="21" t="s">
        <v>65</v>
      </c>
      <c r="AA22" s="21" t="s">
        <v>66</v>
      </c>
      <c r="AB22" s="4">
        <v>1333224.46</v>
      </c>
      <c r="AC22" s="4">
        <v>132499.37</v>
      </c>
      <c r="AD22" s="4">
        <v>246171.33</v>
      </c>
      <c r="AE22" s="5">
        <v>531</v>
      </c>
      <c r="AF22" s="7">
        <v>400</v>
      </c>
      <c r="AG22" s="7">
        <v>43</v>
      </c>
      <c r="AH22" s="7">
        <v>88</v>
      </c>
      <c r="AI22" s="4">
        <v>1711895.16</v>
      </c>
      <c r="AJ22" s="4">
        <v>18052.25</v>
      </c>
      <c r="AK22" s="4">
        <v>2389.5</v>
      </c>
      <c r="AL22" s="4">
        <v>4391.37</v>
      </c>
      <c r="AM22" s="4">
        <v>3339.99</v>
      </c>
      <c r="AN22" s="4">
        <v>209936.15</v>
      </c>
      <c r="AO22" s="4">
        <v>175604.31</v>
      </c>
      <c r="AP22" s="4">
        <v>24155.19</v>
      </c>
      <c r="AQ22" s="5">
        <v>1080</v>
      </c>
      <c r="AR22" s="5">
        <v>8056</v>
      </c>
      <c r="AS22" s="4">
        <v>1023.98</v>
      </c>
      <c r="AT22" s="4">
        <v>41085.46</v>
      </c>
      <c r="AU22" s="5">
        <v>24164</v>
      </c>
      <c r="AV22" s="4">
        <f t="shared" si="1"/>
        <v>2225173.36</v>
      </c>
      <c r="AW22" s="22"/>
      <c r="AX22" s="21" t="s">
        <v>65</v>
      </c>
      <c r="AY22" s="21" t="s">
        <v>66</v>
      </c>
      <c r="AZ22" s="4">
        <f t="shared" si="17"/>
        <v>1336790.1733333333</v>
      </c>
      <c r="BA22" s="4">
        <f t="shared" si="2"/>
        <v>117777.22</v>
      </c>
      <c r="BB22" s="4">
        <f t="shared" si="3"/>
        <v>250816.07333333333</v>
      </c>
      <c r="BC22" s="5">
        <v>543</v>
      </c>
      <c r="BD22" s="7">
        <v>424</v>
      </c>
      <c r="BE22" s="7">
        <v>35</v>
      </c>
      <c r="BF22" s="7">
        <v>84</v>
      </c>
      <c r="BG22" s="4">
        <f t="shared" si="4"/>
        <v>1705383.4666666668</v>
      </c>
      <c r="BH22" s="4">
        <f t="shared" si="5"/>
        <v>18209.73</v>
      </c>
      <c r="BI22" s="4">
        <f t="shared" si="6"/>
        <v>2407.5</v>
      </c>
      <c r="BJ22" s="4">
        <f t="shared" si="7"/>
        <v>4424.45</v>
      </c>
      <c r="BK22" s="4">
        <f t="shared" si="8"/>
        <v>3365.1499999999996</v>
      </c>
      <c r="BL22" s="4">
        <f t="shared" si="9"/>
        <v>212641.07</v>
      </c>
      <c r="BM22" s="4">
        <f t="shared" si="10"/>
        <v>185837.09999999998</v>
      </c>
      <c r="BN22" s="4">
        <f t="shared" si="11"/>
        <v>24337.15</v>
      </c>
      <c r="BO22" s="4">
        <f t="shared" si="12"/>
        <v>1101.5999999999999</v>
      </c>
      <c r="BP22" s="4">
        <f t="shared" si="13"/>
        <v>8217.1200000000008</v>
      </c>
      <c r="BQ22" s="4">
        <f t="shared" si="14"/>
        <v>1280.02</v>
      </c>
      <c r="BR22" s="4">
        <f t="shared" si="15"/>
        <v>40929.18</v>
      </c>
      <c r="BS22" s="4">
        <f t="shared" si="16"/>
        <v>24647.279999999999</v>
      </c>
      <c r="BT22" s="61">
        <f t="shared" si="18"/>
        <v>2232780.8166666669</v>
      </c>
    </row>
    <row r="23" spans="1:73" ht="13.5" thickBot="1" x14ac:dyDescent="0.25">
      <c r="A23" s="42"/>
      <c r="B23" s="2" t="s">
        <v>67</v>
      </c>
      <c r="C23" s="2" t="s">
        <v>68</v>
      </c>
      <c r="D23" s="3"/>
      <c r="E23" s="4">
        <v>44166.46</v>
      </c>
      <c r="F23" s="4">
        <v>253349.56</v>
      </c>
      <c r="G23" s="5">
        <v>107</v>
      </c>
      <c r="H23" s="6"/>
      <c r="I23" s="7">
        <v>18</v>
      </c>
      <c r="J23" s="7">
        <v>89</v>
      </c>
      <c r="K23" s="4">
        <v>297516.02</v>
      </c>
      <c r="L23" s="4">
        <v>3290.25</v>
      </c>
      <c r="M23" s="4">
        <v>481.5</v>
      </c>
      <c r="N23" s="4">
        <v>884.89</v>
      </c>
      <c r="O23" s="4">
        <v>673.03</v>
      </c>
      <c r="P23" s="4">
        <v>24144.55</v>
      </c>
      <c r="Q23" s="4">
        <v>27870.16</v>
      </c>
      <c r="R23" s="4">
        <v>4867.43</v>
      </c>
      <c r="S23" s="5">
        <v>0</v>
      </c>
      <c r="T23" s="5">
        <v>0</v>
      </c>
      <c r="U23" s="5">
        <v>0</v>
      </c>
      <c r="V23" s="4">
        <v>7140.38</v>
      </c>
      <c r="W23" s="5">
        <v>0</v>
      </c>
      <c r="X23" s="4">
        <f t="shared" si="0"/>
        <v>366868.21</v>
      </c>
      <c r="Y23" s="22"/>
      <c r="Z23" s="21" t="s">
        <v>67</v>
      </c>
      <c r="AA23" s="21" t="s">
        <v>68</v>
      </c>
      <c r="AB23" s="3"/>
      <c r="AC23" s="4">
        <v>44166.46</v>
      </c>
      <c r="AD23" s="4">
        <v>253349.56</v>
      </c>
      <c r="AE23" s="5">
        <v>107</v>
      </c>
      <c r="AF23" s="6"/>
      <c r="AG23" s="7">
        <v>15</v>
      </c>
      <c r="AH23" s="7">
        <v>92</v>
      </c>
      <c r="AI23" s="4">
        <v>297516.02</v>
      </c>
      <c r="AJ23" s="4">
        <v>3290.25</v>
      </c>
      <c r="AK23" s="4">
        <v>481.5</v>
      </c>
      <c r="AL23" s="4">
        <v>884.89</v>
      </c>
      <c r="AM23" s="4">
        <v>673.03</v>
      </c>
      <c r="AN23" s="4">
        <v>24144.55</v>
      </c>
      <c r="AO23" s="4">
        <v>21066.16</v>
      </c>
      <c r="AP23" s="4">
        <v>4867.43</v>
      </c>
      <c r="AQ23" s="5">
        <v>0</v>
      </c>
      <c r="AR23" s="5">
        <v>0</v>
      </c>
      <c r="AS23" s="5">
        <v>0</v>
      </c>
      <c r="AT23" s="4">
        <v>7140.38</v>
      </c>
      <c r="AU23" s="5">
        <v>0</v>
      </c>
      <c r="AV23" s="4">
        <f t="shared" si="1"/>
        <v>360064.21</v>
      </c>
      <c r="AW23" s="22"/>
      <c r="AX23" s="21" t="s">
        <v>67</v>
      </c>
      <c r="AY23" s="21" t="s">
        <v>68</v>
      </c>
      <c r="AZ23" s="4">
        <f t="shared" si="17"/>
        <v>0</v>
      </c>
      <c r="BA23" s="4">
        <f t="shared" si="2"/>
        <v>44166.46</v>
      </c>
      <c r="BB23" s="4">
        <f t="shared" si="3"/>
        <v>253349.56</v>
      </c>
      <c r="BC23" s="5">
        <v>107</v>
      </c>
      <c r="BD23" s="6"/>
      <c r="BE23" s="7">
        <v>18</v>
      </c>
      <c r="BF23" s="7">
        <v>89</v>
      </c>
      <c r="BG23" s="4">
        <f t="shared" si="4"/>
        <v>297516.02</v>
      </c>
      <c r="BH23" s="4">
        <f t="shared" si="5"/>
        <v>3290.25</v>
      </c>
      <c r="BI23" s="4">
        <f t="shared" si="6"/>
        <v>481.5</v>
      </c>
      <c r="BJ23" s="4">
        <f t="shared" si="7"/>
        <v>884.88999999999987</v>
      </c>
      <c r="BK23" s="4">
        <f t="shared" si="8"/>
        <v>673.03</v>
      </c>
      <c r="BL23" s="4">
        <f t="shared" si="9"/>
        <v>24144.55</v>
      </c>
      <c r="BM23" s="4">
        <f t="shared" si="10"/>
        <v>23334.16</v>
      </c>
      <c r="BN23" s="4">
        <f t="shared" si="11"/>
        <v>4867.43</v>
      </c>
      <c r="BO23" s="4">
        <f t="shared" si="12"/>
        <v>0</v>
      </c>
      <c r="BP23" s="4">
        <f t="shared" si="13"/>
        <v>0</v>
      </c>
      <c r="BQ23" s="4">
        <f t="shared" si="14"/>
        <v>0</v>
      </c>
      <c r="BR23" s="4">
        <f t="shared" si="15"/>
        <v>7140.3799999999992</v>
      </c>
      <c r="BS23" s="4">
        <f t="shared" si="16"/>
        <v>0</v>
      </c>
      <c r="BT23" s="61">
        <f t="shared" si="18"/>
        <v>362332.21</v>
      </c>
    </row>
    <row r="24" spans="1:73" ht="13.5" thickBot="1" x14ac:dyDescent="0.25">
      <c r="A24" s="42"/>
      <c r="B24" s="2" t="s">
        <v>69</v>
      </c>
      <c r="C24" s="2" t="s">
        <v>70</v>
      </c>
      <c r="D24" s="4">
        <v>1119747.23</v>
      </c>
      <c r="E24" s="4">
        <v>44166.46</v>
      </c>
      <c r="F24" s="4">
        <v>56159.16</v>
      </c>
      <c r="G24" s="5">
        <v>310</v>
      </c>
      <c r="H24" s="7">
        <v>283</v>
      </c>
      <c r="I24" s="7">
        <v>12</v>
      </c>
      <c r="J24" s="7">
        <v>15</v>
      </c>
      <c r="K24" s="4">
        <v>1220072.8500000001</v>
      </c>
      <c r="L24" s="4">
        <v>10752.23</v>
      </c>
      <c r="M24" s="5">
        <v>1395</v>
      </c>
      <c r="N24" s="4">
        <v>2563.6999999999998</v>
      </c>
      <c r="O24" s="4">
        <v>1949.9</v>
      </c>
      <c r="P24" s="4">
        <v>133708.57</v>
      </c>
      <c r="Q24" s="4">
        <v>122125.15</v>
      </c>
      <c r="R24" s="4">
        <v>14101.9</v>
      </c>
      <c r="S24" s="4">
        <v>764.1</v>
      </c>
      <c r="T24" s="4">
        <v>5699.62</v>
      </c>
      <c r="U24" s="4">
        <v>767.94</v>
      </c>
      <c r="V24" s="4">
        <v>29281.73</v>
      </c>
      <c r="W24" s="4">
        <v>17096.03</v>
      </c>
      <c r="X24" s="4">
        <f t="shared" si="0"/>
        <v>1560278.72</v>
      </c>
      <c r="Y24" s="22"/>
      <c r="Z24" s="21" t="s">
        <v>69</v>
      </c>
      <c r="AA24" s="21" t="s">
        <v>70</v>
      </c>
      <c r="AB24" s="4">
        <v>1057323.69</v>
      </c>
      <c r="AC24" s="4">
        <v>44166.46</v>
      </c>
      <c r="AD24" s="4">
        <v>56159.16</v>
      </c>
      <c r="AE24" s="5">
        <v>302</v>
      </c>
      <c r="AF24" s="7">
        <v>273</v>
      </c>
      <c r="AG24" s="7">
        <v>14</v>
      </c>
      <c r="AH24" s="7">
        <v>15</v>
      </c>
      <c r="AI24" s="4">
        <v>1157649.31</v>
      </c>
      <c r="AJ24" s="4">
        <v>10463.129999999999</v>
      </c>
      <c r="AK24" s="5">
        <v>1359</v>
      </c>
      <c r="AL24" s="4">
        <v>2497.54</v>
      </c>
      <c r="AM24" s="4">
        <v>1899.58</v>
      </c>
      <c r="AN24" s="4">
        <v>129650.47</v>
      </c>
      <c r="AO24" s="4">
        <v>102934.54</v>
      </c>
      <c r="AP24" s="4">
        <v>13737.98</v>
      </c>
      <c r="AQ24" s="4">
        <v>737.1</v>
      </c>
      <c r="AR24" s="4">
        <v>5498.22</v>
      </c>
      <c r="AS24" s="4">
        <v>1023.98</v>
      </c>
      <c r="AT24" s="4">
        <v>27783.57</v>
      </c>
      <c r="AU24" s="4">
        <v>16491.93</v>
      </c>
      <c r="AV24" s="4">
        <f t="shared" si="1"/>
        <v>1471726.35</v>
      </c>
      <c r="AW24" s="22"/>
      <c r="AX24" s="21" t="s">
        <v>69</v>
      </c>
      <c r="AY24" s="21" t="s">
        <v>70</v>
      </c>
      <c r="AZ24" s="4">
        <f t="shared" si="17"/>
        <v>1078131.5366666666</v>
      </c>
      <c r="BA24" s="4">
        <f t="shared" si="2"/>
        <v>44166.46</v>
      </c>
      <c r="BB24" s="4">
        <f t="shared" si="3"/>
        <v>56159.16</v>
      </c>
      <c r="BC24" s="5">
        <v>310</v>
      </c>
      <c r="BD24" s="7">
        <v>283</v>
      </c>
      <c r="BE24" s="7">
        <v>12</v>
      </c>
      <c r="BF24" s="7">
        <v>15</v>
      </c>
      <c r="BG24" s="4">
        <f t="shared" si="4"/>
        <v>1178457.1566666667</v>
      </c>
      <c r="BH24" s="4">
        <f t="shared" si="5"/>
        <v>10559.496666666666</v>
      </c>
      <c r="BI24" s="4">
        <f t="shared" si="6"/>
        <v>1371</v>
      </c>
      <c r="BJ24" s="4">
        <f t="shared" si="7"/>
        <v>2519.5933333333332</v>
      </c>
      <c r="BK24" s="4">
        <f t="shared" si="8"/>
        <v>1916.3533333333332</v>
      </c>
      <c r="BL24" s="4">
        <f t="shared" si="9"/>
        <v>131003.17000000001</v>
      </c>
      <c r="BM24" s="4">
        <f t="shared" si="10"/>
        <v>109331.40999999999</v>
      </c>
      <c r="BN24" s="4">
        <f t="shared" si="11"/>
        <v>13859.286666666667</v>
      </c>
      <c r="BO24" s="4">
        <f t="shared" si="12"/>
        <v>746.1</v>
      </c>
      <c r="BP24" s="4">
        <f t="shared" si="13"/>
        <v>5565.3533333333335</v>
      </c>
      <c r="BQ24" s="4">
        <f t="shared" si="14"/>
        <v>938.63333333333333</v>
      </c>
      <c r="BR24" s="4">
        <f t="shared" si="15"/>
        <v>28282.956666666665</v>
      </c>
      <c r="BS24" s="4">
        <f t="shared" si="16"/>
        <v>16693.296666666669</v>
      </c>
      <c r="BT24" s="61">
        <f t="shared" si="18"/>
        <v>1501243.8066666664</v>
      </c>
    </row>
    <row r="25" spans="1:73" ht="13.5" thickBot="1" x14ac:dyDescent="0.25">
      <c r="A25" s="42"/>
      <c r="B25" s="2" t="s">
        <v>71</v>
      </c>
      <c r="C25" s="2" t="s">
        <v>72</v>
      </c>
      <c r="D25" s="3"/>
      <c r="E25" s="3"/>
      <c r="F25" s="4">
        <v>380024.34</v>
      </c>
      <c r="G25" s="5">
        <v>145</v>
      </c>
      <c r="H25" s="6"/>
      <c r="I25" s="6"/>
      <c r="J25" s="7">
        <v>145</v>
      </c>
      <c r="K25" s="4">
        <v>380024.34</v>
      </c>
      <c r="L25" s="4">
        <v>4458.75</v>
      </c>
      <c r="M25" s="4">
        <v>652.5</v>
      </c>
      <c r="N25" s="4">
        <v>1199.1500000000001</v>
      </c>
      <c r="O25" s="4">
        <v>912.05</v>
      </c>
      <c r="P25" s="4">
        <v>32719.25</v>
      </c>
      <c r="Q25" s="4">
        <v>37619.599999999999</v>
      </c>
      <c r="R25" s="4">
        <v>6596.05</v>
      </c>
      <c r="S25" s="5">
        <v>0</v>
      </c>
      <c r="T25" s="5">
        <v>0</v>
      </c>
      <c r="U25" s="5">
        <v>0</v>
      </c>
      <c r="V25" s="4">
        <v>9120.59</v>
      </c>
      <c r="W25" s="5">
        <v>0</v>
      </c>
      <c r="X25" s="4">
        <f t="shared" si="0"/>
        <v>473302.28</v>
      </c>
      <c r="Y25" s="22"/>
      <c r="Z25" s="21" t="s">
        <v>71</v>
      </c>
      <c r="AA25" s="21" t="s">
        <v>72</v>
      </c>
      <c r="AB25" s="3"/>
      <c r="AC25" s="3"/>
      <c r="AD25" s="4">
        <v>337799.41</v>
      </c>
      <c r="AE25" s="5">
        <v>141</v>
      </c>
      <c r="AF25" s="6"/>
      <c r="AG25" s="6"/>
      <c r="AH25" s="7">
        <v>141</v>
      </c>
      <c r="AI25" s="4">
        <v>337799.41</v>
      </c>
      <c r="AJ25" s="4">
        <v>4335.75</v>
      </c>
      <c r="AK25" s="4">
        <v>634.5</v>
      </c>
      <c r="AL25" s="4">
        <v>1166.07</v>
      </c>
      <c r="AM25" s="4">
        <v>886.89</v>
      </c>
      <c r="AN25" s="4">
        <v>31816.65</v>
      </c>
      <c r="AO25" s="4">
        <v>39100.080000000002</v>
      </c>
      <c r="AP25" s="4">
        <v>6414.09</v>
      </c>
      <c r="AQ25" s="5">
        <v>0</v>
      </c>
      <c r="AR25" s="5">
        <v>0</v>
      </c>
      <c r="AS25" s="5">
        <v>0</v>
      </c>
      <c r="AT25" s="4">
        <v>8107.19</v>
      </c>
      <c r="AU25" s="5">
        <v>0</v>
      </c>
      <c r="AV25" s="4">
        <f t="shared" si="1"/>
        <v>430260.63000000006</v>
      </c>
      <c r="AW25" s="22"/>
      <c r="AX25" s="21" t="s">
        <v>71</v>
      </c>
      <c r="AY25" s="21" t="s">
        <v>72</v>
      </c>
      <c r="AZ25" s="4">
        <f t="shared" si="17"/>
        <v>0</v>
      </c>
      <c r="BA25" s="4">
        <f t="shared" si="2"/>
        <v>0</v>
      </c>
      <c r="BB25" s="4">
        <f t="shared" si="3"/>
        <v>351874.38666666666</v>
      </c>
      <c r="BC25" s="5">
        <v>145</v>
      </c>
      <c r="BD25" s="6"/>
      <c r="BE25" s="6"/>
      <c r="BF25" s="7">
        <v>145</v>
      </c>
      <c r="BG25" s="4">
        <f t="shared" si="4"/>
        <v>351874.38666666666</v>
      </c>
      <c r="BH25" s="4">
        <f t="shared" si="5"/>
        <v>4376.75</v>
      </c>
      <c r="BI25" s="4">
        <f t="shared" si="6"/>
        <v>640.5</v>
      </c>
      <c r="BJ25" s="4">
        <f t="shared" si="7"/>
        <v>1177.0966666666668</v>
      </c>
      <c r="BK25" s="4">
        <f t="shared" si="8"/>
        <v>895.27666666666664</v>
      </c>
      <c r="BL25" s="4">
        <f t="shared" si="9"/>
        <v>32117.51666666667</v>
      </c>
      <c r="BM25" s="4">
        <f t="shared" si="10"/>
        <v>38606.58666666667</v>
      </c>
      <c r="BN25" s="4">
        <f t="shared" si="11"/>
        <v>6474.7433333333338</v>
      </c>
      <c r="BO25" s="4">
        <f t="shared" si="12"/>
        <v>0</v>
      </c>
      <c r="BP25" s="4">
        <f t="shared" si="13"/>
        <v>0</v>
      </c>
      <c r="BQ25" s="4">
        <f t="shared" si="14"/>
        <v>0</v>
      </c>
      <c r="BR25" s="4">
        <f t="shared" si="15"/>
        <v>8444.99</v>
      </c>
      <c r="BS25" s="4">
        <f t="shared" si="16"/>
        <v>0</v>
      </c>
      <c r="BT25" s="61">
        <f t="shared" si="18"/>
        <v>444607.84666666668</v>
      </c>
    </row>
    <row r="26" spans="1:73" ht="13.5" thickBot="1" x14ac:dyDescent="0.25">
      <c r="A26" s="42"/>
      <c r="B26" s="2" t="s">
        <v>73</v>
      </c>
      <c r="C26" s="2" t="s">
        <v>74</v>
      </c>
      <c r="D26" s="4">
        <v>4504072.2</v>
      </c>
      <c r="E26" s="4">
        <v>176665.83</v>
      </c>
      <c r="F26" s="4">
        <v>464474.2</v>
      </c>
      <c r="G26" s="5">
        <v>1744</v>
      </c>
      <c r="H26" s="7">
        <v>1489</v>
      </c>
      <c r="I26" s="7">
        <v>76</v>
      </c>
      <c r="J26" s="7">
        <v>179</v>
      </c>
      <c r="K26" s="4">
        <v>5145212.2300000004</v>
      </c>
      <c r="L26" s="4">
        <v>60045.59</v>
      </c>
      <c r="M26" s="5">
        <v>7848</v>
      </c>
      <c r="N26" s="4">
        <v>14422.88</v>
      </c>
      <c r="O26" s="4">
        <v>10969.76</v>
      </c>
      <c r="P26" s="4">
        <v>728990.41</v>
      </c>
      <c r="Q26" s="4">
        <v>570144.41</v>
      </c>
      <c r="R26" s="4">
        <v>79334.559999999998</v>
      </c>
      <c r="S26" s="4">
        <v>4020.3</v>
      </c>
      <c r="T26" s="4">
        <v>29988.46</v>
      </c>
      <c r="U26" s="4">
        <v>8576.44</v>
      </c>
      <c r="V26" s="4">
        <v>123485.1</v>
      </c>
      <c r="W26" s="4">
        <v>89950.49</v>
      </c>
      <c r="X26" s="4">
        <f t="shared" si="0"/>
        <v>6872988.6299999999</v>
      </c>
      <c r="Y26" s="22"/>
      <c r="Z26" s="21" t="s">
        <v>73</v>
      </c>
      <c r="AA26" s="21" t="s">
        <v>74</v>
      </c>
      <c r="AB26" s="4">
        <v>4500660.33</v>
      </c>
      <c r="AC26" s="4">
        <v>176665.83</v>
      </c>
      <c r="AD26" s="4">
        <v>464474.19</v>
      </c>
      <c r="AE26" s="5">
        <v>1740</v>
      </c>
      <c r="AF26" s="7">
        <v>1481</v>
      </c>
      <c r="AG26" s="7">
        <v>74</v>
      </c>
      <c r="AH26" s="7">
        <v>185</v>
      </c>
      <c r="AI26" s="4">
        <v>5141800.3499999996</v>
      </c>
      <c r="AJ26" s="4">
        <v>59888.11</v>
      </c>
      <c r="AK26" s="5">
        <v>7830</v>
      </c>
      <c r="AL26" s="4">
        <v>14389.8</v>
      </c>
      <c r="AM26" s="4">
        <v>10944.6</v>
      </c>
      <c r="AN26" s="4">
        <v>726285.49</v>
      </c>
      <c r="AO26" s="4">
        <v>504777.84</v>
      </c>
      <c r="AP26" s="4">
        <v>79152.600000000006</v>
      </c>
      <c r="AQ26" s="4">
        <v>3998.7</v>
      </c>
      <c r="AR26" s="4">
        <v>29827.34</v>
      </c>
      <c r="AS26" s="4">
        <v>3712.22</v>
      </c>
      <c r="AT26" s="4">
        <v>123403.21</v>
      </c>
      <c r="AU26" s="4">
        <v>89467.21</v>
      </c>
      <c r="AV26" s="4">
        <f t="shared" si="1"/>
        <v>6795477.4699999988</v>
      </c>
      <c r="AW26" s="22"/>
      <c r="AX26" s="21" t="s">
        <v>73</v>
      </c>
      <c r="AY26" s="21" t="s">
        <v>74</v>
      </c>
      <c r="AZ26" s="4">
        <f t="shared" si="17"/>
        <v>4501797.62</v>
      </c>
      <c r="BA26" s="4">
        <f t="shared" si="2"/>
        <v>176665.83</v>
      </c>
      <c r="BB26" s="4">
        <f t="shared" si="3"/>
        <v>464474.19333333336</v>
      </c>
      <c r="BC26" s="5">
        <v>1744</v>
      </c>
      <c r="BD26" s="7">
        <v>1489</v>
      </c>
      <c r="BE26" s="7">
        <v>76</v>
      </c>
      <c r="BF26" s="7">
        <v>179</v>
      </c>
      <c r="BG26" s="4">
        <f t="shared" si="4"/>
        <v>5142937.6433333335</v>
      </c>
      <c r="BH26" s="4">
        <f t="shared" si="5"/>
        <v>59940.603333333333</v>
      </c>
      <c r="BI26" s="4">
        <f t="shared" si="6"/>
        <v>7836</v>
      </c>
      <c r="BJ26" s="4">
        <f t="shared" si="7"/>
        <v>14400.826666666664</v>
      </c>
      <c r="BK26" s="4">
        <f t="shared" si="8"/>
        <v>10952.986666666668</v>
      </c>
      <c r="BL26" s="4">
        <f t="shared" si="9"/>
        <v>727187.13</v>
      </c>
      <c r="BM26" s="4">
        <f t="shared" si="10"/>
        <v>526566.69666666666</v>
      </c>
      <c r="BN26" s="4">
        <f t="shared" si="11"/>
        <v>79213.253333333327</v>
      </c>
      <c r="BO26" s="4">
        <f t="shared" si="12"/>
        <v>4005.8999999999996</v>
      </c>
      <c r="BP26" s="4">
        <f t="shared" si="13"/>
        <v>29881.046666666669</v>
      </c>
      <c r="BQ26" s="4">
        <f t="shared" si="14"/>
        <v>5333.626666666667</v>
      </c>
      <c r="BR26" s="4">
        <f t="shared" si="15"/>
        <v>123430.50666666668</v>
      </c>
      <c r="BS26" s="4">
        <f t="shared" si="16"/>
        <v>89628.303333333344</v>
      </c>
      <c r="BT26" s="61">
        <f t="shared" si="18"/>
        <v>6821314.5233333344</v>
      </c>
    </row>
    <row r="27" spans="1:73" ht="13.5" thickBot="1" x14ac:dyDescent="0.25">
      <c r="A27" s="42"/>
      <c r="B27" s="2" t="s">
        <v>75</v>
      </c>
      <c r="C27" s="2" t="s">
        <v>76</v>
      </c>
      <c r="D27" s="4">
        <v>1500671.37</v>
      </c>
      <c r="E27" s="4">
        <v>88332.91</v>
      </c>
      <c r="F27" s="4">
        <v>457295.96</v>
      </c>
      <c r="G27" s="5">
        <v>699</v>
      </c>
      <c r="H27" s="7">
        <v>499</v>
      </c>
      <c r="I27" s="7">
        <v>36</v>
      </c>
      <c r="J27" s="7">
        <v>164</v>
      </c>
      <c r="K27" s="4">
        <v>2046300.24</v>
      </c>
      <c r="L27" s="4">
        <v>23644.94</v>
      </c>
      <c r="M27" s="4">
        <v>3145.5</v>
      </c>
      <c r="N27" s="4">
        <v>5780.73</v>
      </c>
      <c r="O27" s="4">
        <v>4396.71</v>
      </c>
      <c r="P27" s="4">
        <v>270149.06</v>
      </c>
      <c r="Q27" s="4">
        <v>276407.49</v>
      </c>
      <c r="R27" s="4">
        <v>31797.51</v>
      </c>
      <c r="S27" s="4">
        <v>1347.3</v>
      </c>
      <c r="T27" s="4">
        <v>10049.86</v>
      </c>
      <c r="U27" s="4">
        <v>1920.3</v>
      </c>
      <c r="V27" s="4">
        <v>49111.19</v>
      </c>
      <c r="W27" s="4">
        <v>30144.59</v>
      </c>
      <c r="X27" s="4">
        <f t="shared" si="0"/>
        <v>2754195.419999999</v>
      </c>
      <c r="Y27" s="27"/>
      <c r="Z27" s="21">
        <v>306139262</v>
      </c>
      <c r="AA27" s="28" t="s">
        <v>76</v>
      </c>
      <c r="AB27" s="23">
        <f>1239203.53</f>
        <v>1239203.53</v>
      </c>
      <c r="AC27" s="23">
        <v>132499.37</v>
      </c>
      <c r="AD27" s="23">
        <f>253349.56+203946.4</f>
        <v>457295.95999999996</v>
      </c>
      <c r="AE27" s="24">
        <v>612</v>
      </c>
      <c r="AF27" s="25">
        <v>415</v>
      </c>
      <c r="AG27" s="25">
        <v>39</v>
      </c>
      <c r="AH27" s="25">
        <f>87+71</f>
        <v>158</v>
      </c>
      <c r="AI27" s="23">
        <f>1625052.46+203946.4</f>
        <v>1828998.8599999999</v>
      </c>
      <c r="AJ27" s="23">
        <f>18424.4+2183.25</f>
        <v>20607.650000000001</v>
      </c>
      <c r="AK27" s="23">
        <f>2434.5+319.5</f>
        <v>2754</v>
      </c>
      <c r="AL27" s="23">
        <f>4474.07+587.17</f>
        <v>5061.24</v>
      </c>
      <c r="AM27" s="23">
        <f>3402.89+446.59</f>
        <v>3849.48</v>
      </c>
      <c r="AN27" s="24">
        <f>215572+16021.15</f>
        <v>231593.15</v>
      </c>
      <c r="AO27" s="23">
        <f>186624.06+16246.48</f>
        <v>202870.54</v>
      </c>
      <c r="AP27" s="23">
        <f>24610.09+3229.79</f>
        <v>27839.88</v>
      </c>
      <c r="AQ27" s="23">
        <v>1120.5</v>
      </c>
      <c r="AR27" s="23">
        <v>8358.1</v>
      </c>
      <c r="AS27" s="23">
        <v>640.1</v>
      </c>
      <c r="AT27" s="23">
        <f>39001.25+4894.71</f>
        <v>43895.96</v>
      </c>
      <c r="AU27" s="23">
        <v>25070.15</v>
      </c>
      <c r="AV27" s="23">
        <f t="shared" si="1"/>
        <v>2402659.6099999994</v>
      </c>
      <c r="AW27" s="27"/>
      <c r="AX27" s="21">
        <v>306139262</v>
      </c>
      <c r="AY27" s="28" t="s">
        <v>76</v>
      </c>
      <c r="AZ27" s="4">
        <f t="shared" si="17"/>
        <v>1326359.4766666666</v>
      </c>
      <c r="BA27" s="4">
        <f t="shared" si="2"/>
        <v>117777.21666666666</v>
      </c>
      <c r="BB27" s="4">
        <f t="shared" si="3"/>
        <v>457295.95999999996</v>
      </c>
      <c r="BC27" s="24">
        <v>699</v>
      </c>
      <c r="BD27" s="25">
        <v>499</v>
      </c>
      <c r="BE27" s="25">
        <v>36</v>
      </c>
      <c r="BF27" s="25">
        <v>164</v>
      </c>
      <c r="BG27" s="4">
        <f t="shared" si="4"/>
        <v>1901432.6533333333</v>
      </c>
      <c r="BH27" s="4">
        <f t="shared" si="5"/>
        <v>21620.080000000002</v>
      </c>
      <c r="BI27" s="4">
        <f t="shared" si="6"/>
        <v>2884.5</v>
      </c>
      <c r="BJ27" s="4">
        <f t="shared" si="7"/>
        <v>5301.07</v>
      </c>
      <c r="BK27" s="4">
        <f t="shared" si="8"/>
        <v>4031.8900000000003</v>
      </c>
      <c r="BL27" s="4">
        <f t="shared" si="9"/>
        <v>244445.12</v>
      </c>
      <c r="BM27" s="4">
        <f t="shared" si="10"/>
        <v>227382.85666666669</v>
      </c>
      <c r="BN27" s="4">
        <f t="shared" si="11"/>
        <v>29159.090000000004</v>
      </c>
      <c r="BO27" s="4">
        <f t="shared" si="12"/>
        <v>1196.0999999999999</v>
      </c>
      <c r="BP27" s="4">
        <f t="shared" si="13"/>
        <v>8922.02</v>
      </c>
      <c r="BQ27" s="4">
        <f t="shared" si="14"/>
        <v>1066.8333333333335</v>
      </c>
      <c r="BR27" s="4">
        <f t="shared" si="15"/>
        <v>45634.369999999995</v>
      </c>
      <c r="BS27" s="4">
        <f t="shared" si="16"/>
        <v>26761.63</v>
      </c>
      <c r="BT27" s="61">
        <f t="shared" si="18"/>
        <v>2519838.2133333334</v>
      </c>
    </row>
    <row r="28" spans="1:73" ht="13.5" thickBot="1" x14ac:dyDescent="0.25">
      <c r="A28" s="22" t="s">
        <v>77</v>
      </c>
      <c r="B28" s="11" t="s">
        <v>78</v>
      </c>
      <c r="C28" s="12" t="s">
        <v>79</v>
      </c>
      <c r="D28" s="14">
        <v>278174.84000000003</v>
      </c>
      <c r="E28" s="15"/>
      <c r="F28" s="15"/>
      <c r="G28" s="17">
        <v>32</v>
      </c>
      <c r="H28" s="13">
        <v>32</v>
      </c>
      <c r="I28" s="13"/>
      <c r="J28" s="13"/>
      <c r="K28" s="14">
        <v>278174.84000000003</v>
      </c>
      <c r="L28" s="14">
        <v>983.86</v>
      </c>
      <c r="M28" s="14">
        <v>143.85</v>
      </c>
      <c r="N28" s="14">
        <v>264.66000000000003</v>
      </c>
      <c r="O28" s="14">
        <v>201.38</v>
      </c>
      <c r="P28" s="14">
        <v>14430.03</v>
      </c>
      <c r="Q28" s="14">
        <v>108455.36</v>
      </c>
      <c r="R28" s="14">
        <v>1455.66</v>
      </c>
      <c r="S28" s="14">
        <v>86.3</v>
      </c>
      <c r="T28" s="14">
        <v>644.41999999999996</v>
      </c>
      <c r="U28" s="15"/>
      <c r="V28" s="14">
        <v>6676.2</v>
      </c>
      <c r="W28" s="14">
        <v>1933.22</v>
      </c>
      <c r="X28" s="16">
        <f t="shared" si="0"/>
        <v>413449.77999999991</v>
      </c>
      <c r="Y28" s="22" t="s">
        <v>77</v>
      </c>
      <c r="Z28" s="21" t="s">
        <v>78</v>
      </c>
      <c r="AA28" s="26" t="s">
        <v>79</v>
      </c>
      <c r="AB28" s="15">
        <v>294295.74</v>
      </c>
      <c r="AC28" s="15"/>
      <c r="AD28" s="15"/>
      <c r="AE28" s="17">
        <v>34</v>
      </c>
      <c r="AF28" s="13">
        <v>34</v>
      </c>
      <c r="AG28" s="13"/>
      <c r="AH28" s="13"/>
      <c r="AI28" s="15">
        <v>294295.74</v>
      </c>
      <c r="AJ28" s="15">
        <v>1045.3699999999999</v>
      </c>
      <c r="AK28" s="15">
        <v>152.86000000000001</v>
      </c>
      <c r="AL28" s="15">
        <v>281.2</v>
      </c>
      <c r="AM28" s="15">
        <v>213.96</v>
      </c>
      <c r="AN28" s="17">
        <v>15331.9</v>
      </c>
      <c r="AO28" s="15">
        <v>115233.82</v>
      </c>
      <c r="AP28" s="15">
        <v>1546.64</v>
      </c>
      <c r="AQ28" s="15">
        <v>91.72</v>
      </c>
      <c r="AR28" s="15">
        <v>684.69</v>
      </c>
      <c r="AS28" s="15"/>
      <c r="AT28" s="15">
        <v>2054.02</v>
      </c>
      <c r="AU28" s="15">
        <v>7063.1</v>
      </c>
      <c r="AV28" s="16">
        <f t="shared" si="1"/>
        <v>437995.02</v>
      </c>
      <c r="AW28" s="22" t="s">
        <v>77</v>
      </c>
      <c r="AX28" s="21" t="s">
        <v>78</v>
      </c>
      <c r="AY28" s="26" t="s">
        <v>79</v>
      </c>
      <c r="AZ28" s="16">
        <f t="shared" si="17"/>
        <v>288922.10666666669</v>
      </c>
      <c r="BA28" s="16">
        <f t="shared" si="2"/>
        <v>0</v>
      </c>
      <c r="BB28" s="16">
        <f t="shared" si="3"/>
        <v>0</v>
      </c>
      <c r="BC28" s="17">
        <v>32</v>
      </c>
      <c r="BD28" s="13">
        <v>32</v>
      </c>
      <c r="BE28" s="13"/>
      <c r="BF28" s="13"/>
      <c r="BG28" s="16">
        <f t="shared" ref="BG28" si="19">K28/12*4+AI28/12*8</f>
        <v>288922.10666666669</v>
      </c>
      <c r="BH28" s="16">
        <f t="shared" ref="BH28" si="20">L28/12*4+AJ28/12*8</f>
        <v>1024.8666666666666</v>
      </c>
      <c r="BI28" s="16">
        <f t="shared" ref="BI28" si="21">M28/12*4+AK28/12*8</f>
        <v>149.85666666666668</v>
      </c>
      <c r="BJ28" s="16">
        <f t="shared" ref="BJ28" si="22">N28/12*4+AL28/12*8</f>
        <v>275.68666666666667</v>
      </c>
      <c r="BK28" s="16">
        <f t="shared" ref="BK28" si="23">O28/12*4+AM28/12*8</f>
        <v>209.76666666666668</v>
      </c>
      <c r="BL28" s="16">
        <f t="shared" ref="BL28" si="24">P28/12*4+AN28/12*8</f>
        <v>15031.276666666667</v>
      </c>
      <c r="BM28" s="16">
        <f t="shared" ref="BM28" si="25">Q28/12*4+AO28/12*8</f>
        <v>112974.33333333334</v>
      </c>
      <c r="BN28" s="16">
        <f t="shared" ref="BN28" si="26">R28/12*4+AP28/12*8</f>
        <v>1516.3133333333335</v>
      </c>
      <c r="BO28" s="16">
        <f t="shared" ref="BO28" si="27">S28/12*4+AQ28/12*8</f>
        <v>89.913333333333327</v>
      </c>
      <c r="BP28" s="16">
        <f t="shared" ref="BP28" si="28">T28/12*4+AR28/12*8</f>
        <v>671.26666666666665</v>
      </c>
      <c r="BQ28" s="16">
        <f t="shared" ref="BQ28" si="29">U28/12*4+AS28/12*8</f>
        <v>0</v>
      </c>
      <c r="BR28" s="16">
        <f t="shared" ref="BR28" si="30">V28/12*4+AT28/12*8</f>
        <v>3594.7466666666669</v>
      </c>
      <c r="BS28" s="16">
        <f t="shared" ref="BS28" si="31">W28/12*4+AU28/12*8</f>
        <v>5353.14</v>
      </c>
      <c r="BT28" s="62">
        <f t="shared" si="18"/>
        <v>429813.27333333332</v>
      </c>
    </row>
    <row r="29" spans="1:73" ht="13.5" thickBot="1" x14ac:dyDescent="0.25">
      <c r="A29" s="43" t="s">
        <v>27</v>
      </c>
      <c r="B29" s="44"/>
      <c r="C29" s="45"/>
      <c r="D29" s="8">
        <f t="shared" ref="D29:J29" si="32">SUM(D4:D28)</f>
        <v>41643497.670000009</v>
      </c>
      <c r="E29" s="8">
        <f t="shared" si="32"/>
        <v>778690.53</v>
      </c>
      <c r="F29" s="8">
        <f t="shared" si="32"/>
        <v>2776647.8800000004</v>
      </c>
      <c r="G29" s="8">
        <f t="shared" si="32"/>
        <v>9366</v>
      </c>
      <c r="H29" s="8">
        <f t="shared" si="32"/>
        <v>8185</v>
      </c>
      <c r="I29" s="8">
        <f t="shared" si="32"/>
        <v>254</v>
      </c>
      <c r="J29" s="8">
        <f t="shared" si="32"/>
        <v>927</v>
      </c>
      <c r="K29" s="8">
        <f t="shared" ref="K29:W29" si="33">SUM(K4:K28)</f>
        <v>45198836.080000021</v>
      </c>
      <c r="L29" s="8">
        <f t="shared" si="33"/>
        <v>309415.31</v>
      </c>
      <c r="M29" s="8">
        <f t="shared" si="33"/>
        <v>42146.85</v>
      </c>
      <c r="N29" s="8">
        <f t="shared" si="33"/>
        <v>77456.84</v>
      </c>
      <c r="O29" s="8">
        <f t="shared" si="33"/>
        <v>58912.240000000005</v>
      </c>
      <c r="P29" s="8">
        <f t="shared" si="33"/>
        <v>3957436.5</v>
      </c>
      <c r="Q29" s="8">
        <f t="shared" si="33"/>
        <v>3775109.57</v>
      </c>
      <c r="R29" s="8">
        <f t="shared" si="33"/>
        <v>426059.32</v>
      </c>
      <c r="S29" s="8">
        <f t="shared" si="33"/>
        <v>22099.399999999998</v>
      </c>
      <c r="T29" s="8">
        <f t="shared" si="33"/>
        <v>164845.84</v>
      </c>
      <c r="U29" s="8">
        <f t="shared" si="33"/>
        <v>46208.200000000004</v>
      </c>
      <c r="V29" s="8">
        <f t="shared" si="33"/>
        <v>1084772.0399999998</v>
      </c>
      <c r="W29" s="8">
        <f t="shared" si="33"/>
        <v>494455.95</v>
      </c>
      <c r="X29" s="8">
        <f>SUM(X4:X28)</f>
        <v>55657754.140000001</v>
      </c>
      <c r="Y29" s="43" t="s">
        <v>27</v>
      </c>
      <c r="Z29" s="44"/>
      <c r="AA29" s="45"/>
      <c r="AB29" s="8">
        <f t="shared" ref="AB29:AV29" si="34">SUM(AB4:AB28)</f>
        <v>41770856.939999998</v>
      </c>
      <c r="AC29" s="8">
        <f t="shared" si="34"/>
        <v>886553.28999999992</v>
      </c>
      <c r="AD29" s="8">
        <f t="shared" si="34"/>
        <v>2734089.08</v>
      </c>
      <c r="AE29" s="8">
        <f t="shared" si="34"/>
        <v>9258</v>
      </c>
      <c r="AF29" s="8">
        <f t="shared" si="34"/>
        <v>8058</v>
      </c>
      <c r="AG29" s="8">
        <f t="shared" si="34"/>
        <v>282</v>
      </c>
      <c r="AH29" s="8">
        <f t="shared" si="34"/>
        <v>918</v>
      </c>
      <c r="AI29" s="8">
        <f t="shared" si="34"/>
        <v>45391499.310000002</v>
      </c>
      <c r="AJ29" s="8">
        <f t="shared" si="34"/>
        <v>305647.21000000002</v>
      </c>
      <c r="AK29" s="8">
        <f t="shared" si="34"/>
        <v>41660.86</v>
      </c>
      <c r="AL29" s="8">
        <f t="shared" si="34"/>
        <v>76563.680000000008</v>
      </c>
      <c r="AM29" s="8">
        <f t="shared" si="34"/>
        <v>58232.919999999991</v>
      </c>
      <c r="AN29" s="8">
        <f t="shared" si="34"/>
        <v>3904454.46</v>
      </c>
      <c r="AO29" s="8">
        <f t="shared" si="34"/>
        <v>3442723.85</v>
      </c>
      <c r="AP29" s="8">
        <f t="shared" si="34"/>
        <v>421146.4</v>
      </c>
      <c r="AQ29" s="8">
        <f t="shared" si="34"/>
        <v>21756.520000000004</v>
      </c>
      <c r="AR29" s="8">
        <f t="shared" si="34"/>
        <v>162288.05000000002</v>
      </c>
      <c r="AS29" s="8">
        <f t="shared" si="34"/>
        <v>30336.059999999998</v>
      </c>
      <c r="AT29" s="8">
        <f t="shared" si="34"/>
        <v>1084386.96</v>
      </c>
      <c r="AU29" s="8">
        <f t="shared" si="34"/>
        <v>491792.94000000006</v>
      </c>
      <c r="AV29" s="8">
        <f t="shared" si="34"/>
        <v>55432489.219999999</v>
      </c>
      <c r="AW29" s="43" t="s">
        <v>27</v>
      </c>
      <c r="AX29" s="44"/>
      <c r="AY29" s="45"/>
      <c r="AZ29" s="8">
        <f t="shared" ref="AZ29:BT29" si="35">SUM(AZ4:AZ28)</f>
        <v>41728403.850000001</v>
      </c>
      <c r="BA29" s="8">
        <f t="shared" si="35"/>
        <v>850599.03666666674</v>
      </c>
      <c r="BB29" s="8">
        <f t="shared" si="35"/>
        <v>2748275.3466666667</v>
      </c>
      <c r="BC29" s="8">
        <f t="shared" si="35"/>
        <v>9366</v>
      </c>
      <c r="BD29" s="8">
        <f t="shared" si="35"/>
        <v>8185</v>
      </c>
      <c r="BE29" s="8">
        <f t="shared" si="35"/>
        <v>254</v>
      </c>
      <c r="BF29" s="8">
        <f t="shared" si="35"/>
        <v>927</v>
      </c>
      <c r="BG29" s="8">
        <f>SUM(BG4:BG28)</f>
        <v>45327278.233333342</v>
      </c>
      <c r="BH29" s="8">
        <f t="shared" ref="BH29:BS29" si="36">SUM(BH4:BH28)</f>
        <v>306903.24333333335</v>
      </c>
      <c r="BI29" s="8">
        <f t="shared" si="36"/>
        <v>41822.856666666667</v>
      </c>
      <c r="BJ29" s="8">
        <f t="shared" si="36"/>
        <v>76861.39999999998</v>
      </c>
      <c r="BK29" s="8">
        <f t="shared" si="36"/>
        <v>58459.359999999993</v>
      </c>
      <c r="BL29" s="8">
        <f t="shared" si="36"/>
        <v>3922115.1399999997</v>
      </c>
      <c r="BM29" s="8">
        <f t="shared" si="36"/>
        <v>3553519.0900000012</v>
      </c>
      <c r="BN29" s="8">
        <f t="shared" si="36"/>
        <v>422784.0400000001</v>
      </c>
      <c r="BO29" s="8">
        <f t="shared" si="36"/>
        <v>21870.813333333335</v>
      </c>
      <c r="BP29" s="8">
        <f t="shared" si="36"/>
        <v>163140.64666666667</v>
      </c>
      <c r="BQ29" s="8">
        <f t="shared" si="36"/>
        <v>35626.773333333338</v>
      </c>
      <c r="BR29" s="8">
        <f t="shared" si="36"/>
        <v>1084515.32</v>
      </c>
      <c r="BS29" s="8">
        <f t="shared" si="36"/>
        <v>492680.61000000004</v>
      </c>
      <c r="BT29" s="63">
        <f t="shared" si="35"/>
        <v>55507577.526666671</v>
      </c>
    </row>
    <row r="30" spans="1:73" x14ac:dyDescent="0.2">
      <c r="A30" s="37">
        <v>46286</v>
      </c>
      <c r="B30" s="38"/>
      <c r="C30" s="38"/>
      <c r="D30" s="38"/>
      <c r="E30" s="38"/>
      <c r="F30" s="38"/>
      <c r="G30" s="38"/>
      <c r="H30" s="38"/>
      <c r="I30" s="39">
        <v>1</v>
      </c>
      <c r="J30" s="38"/>
      <c r="K30" s="38"/>
      <c r="L30" s="38"/>
      <c r="M30" s="38"/>
      <c r="N30" s="38"/>
      <c r="O30" s="38"/>
      <c r="P30" s="38"/>
      <c r="Q30" s="38"/>
      <c r="R30" s="40">
        <v>0.49197916000000003</v>
      </c>
      <c r="S30" s="38"/>
      <c r="T30" s="38"/>
      <c r="U30" s="38"/>
      <c r="V30" s="38"/>
      <c r="W30" s="38"/>
      <c r="X30" s="38"/>
      <c r="Y30" s="37">
        <v>46024</v>
      </c>
      <c r="Z30" s="38"/>
      <c r="AA30" s="38"/>
      <c r="AB30" s="38"/>
      <c r="AC30" s="38"/>
      <c r="AD30" s="38"/>
      <c r="AE30" s="38"/>
      <c r="AF30" s="38"/>
      <c r="AG30" s="39">
        <v>1</v>
      </c>
      <c r="AH30" s="38"/>
      <c r="AI30" s="38"/>
      <c r="AJ30" s="38"/>
      <c r="AK30" s="38"/>
      <c r="AL30" s="38"/>
      <c r="AM30" s="38"/>
      <c r="AN30" s="38"/>
      <c r="AO30" s="38"/>
      <c r="AP30" s="40">
        <v>0.54585647999999998</v>
      </c>
      <c r="AQ30" s="38"/>
      <c r="AR30" s="38"/>
      <c r="AS30" s="38"/>
      <c r="AT30" s="38"/>
      <c r="AU30" s="38"/>
      <c r="AV30" s="38"/>
      <c r="AW30" s="37">
        <v>46266</v>
      </c>
      <c r="AX30" s="38"/>
      <c r="AY30" s="38"/>
      <c r="AZ30" s="38"/>
      <c r="BA30" s="38"/>
      <c r="BB30" s="38"/>
      <c r="BC30" s="38"/>
      <c r="BD30" s="38"/>
      <c r="BE30" s="39">
        <v>1</v>
      </c>
      <c r="BF30" s="38"/>
      <c r="BG30" s="38"/>
      <c r="BH30" s="38"/>
      <c r="BI30" s="38"/>
      <c r="BJ30" s="38"/>
      <c r="BK30" s="38"/>
      <c r="BL30" s="38"/>
      <c r="BM30" s="38"/>
      <c r="BN30" s="40">
        <v>0.54585647999999998</v>
      </c>
      <c r="BO30" s="38"/>
      <c r="BP30" s="38"/>
      <c r="BQ30" s="38"/>
      <c r="BR30" s="38"/>
      <c r="BS30" s="38"/>
      <c r="BT30" s="38"/>
    </row>
    <row r="31" spans="1:73" ht="12.75" customHeight="1" x14ac:dyDescent="0.2">
      <c r="K31" s="32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AI31" s="33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1"/>
    </row>
    <row r="32" spans="1:73" ht="12.75" customHeight="1" thickBot="1" x14ac:dyDescent="0.25"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5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29"/>
    </row>
    <row r="33" spans="24:72" ht="12.75" customHeight="1" x14ac:dyDescent="0.2">
      <c r="X33" s="31"/>
      <c r="AV33" s="31"/>
      <c r="BT33" s="31"/>
    </row>
    <row r="34" spans="24:72" ht="12.75" customHeight="1" x14ac:dyDescent="0.2">
      <c r="BG34" s="30"/>
    </row>
  </sheetData>
  <autoFilter ref="A3:X30" xr:uid="{00000000-0001-0000-0000-000000000000}"/>
  <mergeCells count="77">
    <mergeCell ref="AW30:BD30"/>
    <mergeCell ref="BE30:BM30"/>
    <mergeCell ref="BN30:BT30"/>
    <mergeCell ref="BQ2:BQ3"/>
    <mergeCell ref="BR2:BR3"/>
    <mergeCell ref="BS2:BS3"/>
    <mergeCell ref="BT2:BT3"/>
    <mergeCell ref="AW29:AY29"/>
    <mergeCell ref="BL2:BL3"/>
    <mergeCell ref="BM2:BM3"/>
    <mergeCell ref="BN2:BN3"/>
    <mergeCell ref="BO2:BO3"/>
    <mergeCell ref="BP2:BP3"/>
    <mergeCell ref="Y29:AA29"/>
    <mergeCell ref="Y30:AF30"/>
    <mergeCell ref="AG30:AO30"/>
    <mergeCell ref="AP30:AV30"/>
    <mergeCell ref="AW1:BT1"/>
    <mergeCell ref="AZ2:BB2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AR2:AR3"/>
    <mergeCell ref="AS2:AS3"/>
    <mergeCell ref="AT2:AT3"/>
    <mergeCell ref="AU2:AU3"/>
    <mergeCell ref="AV2:AV3"/>
    <mergeCell ref="Y1:AV1"/>
    <mergeCell ref="AB2:AD2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  <mergeCell ref="AN2:AN3"/>
    <mergeCell ref="AO2:AO3"/>
    <mergeCell ref="AP2:AP3"/>
    <mergeCell ref="AQ2:AQ3"/>
    <mergeCell ref="A1:X1"/>
    <mergeCell ref="D2:F2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W2:W3"/>
    <mergeCell ref="X2:X3"/>
    <mergeCell ref="V2:V3"/>
    <mergeCell ref="S2:S3"/>
    <mergeCell ref="A10:A12"/>
    <mergeCell ref="A29:C29"/>
    <mergeCell ref="T2:T3"/>
    <mergeCell ref="U2:U3"/>
    <mergeCell ref="Q2:Q3"/>
    <mergeCell ref="R2:R3"/>
    <mergeCell ref="A4:A6"/>
    <mergeCell ref="A7:A8"/>
    <mergeCell ref="A30:H30"/>
    <mergeCell ref="I30:Q30"/>
    <mergeCell ref="R30:X30"/>
    <mergeCell ref="A15:A19"/>
    <mergeCell ref="A20:A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Viešinimui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Naudžiuvienė Vitalija | ŠMSM</dc:creator>
  <cp:lastModifiedBy>Bužinskienė Danutė | ŠMSM</cp:lastModifiedBy>
  <dcterms:created xsi:type="dcterms:W3CDTF">2026-09-21T09:06:49Z</dcterms:created>
  <dcterms:modified xsi:type="dcterms:W3CDTF">2026-09-29T06:45:57Z</dcterms:modified>
</cp:coreProperties>
</file>